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35" windowWidth="15600" windowHeight="2550" activeTab="0"/>
  </bookViews>
  <sheets>
    <sheet name="Sheet1" sheetId="1" r:id="rId1"/>
    <sheet name="Sheet2" sheetId="2" r:id="rId2"/>
    <sheet name="Sheet3" sheetId="3" r:id="rId3"/>
    <sheet name="Sheet4" sheetId="4" r:id="rId4"/>
    <sheet name="Sheet6" sheetId="5" r:id="rId5"/>
    <sheet name="Sheet2 (2)" sheetId="6" r:id="rId6"/>
    <sheet name="tk" sheetId="7" r:id="rId7"/>
    <sheet name="sd" sheetId="8" r:id="rId8"/>
    <sheet name="smp" sheetId="9" r:id="rId9"/>
    <sheet name="ysn" sheetId="10" r:id="rId10"/>
    <sheet name="koperasi" sheetId="11" r:id="rId11"/>
    <sheet name="lain" sheetId="12" r:id="rId12"/>
    <sheet name="Sheet5" sheetId="13" r:id="rId13"/>
    <sheet name="Sheet8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Print_Area" localSheetId="10">'koperasi'!$A$1:$G$31</definedName>
    <definedName name="_xlnm.Print_Area" localSheetId="11">'lain'!$A$1:$G$18</definedName>
    <definedName name="_xlnm.Print_Area" localSheetId="7">'sd'!$A$1:$G$39</definedName>
    <definedName name="_xlnm.Print_Area" localSheetId="0">'Sheet1'!$A$7:$K$137</definedName>
    <definedName name="_xlnm.Print_Area" localSheetId="1">'Sheet2'!$A$1:$F$16</definedName>
    <definedName name="_xlnm.Print_Area" localSheetId="2">'Sheet3'!$A$1:$G$136</definedName>
    <definedName name="_xlnm.Print_Area" localSheetId="12">'Sheet5'!$AE$5:$AI$20</definedName>
    <definedName name="_xlnm.Print_Area" localSheetId="13">'Sheet8'!$A$1:$F$18</definedName>
    <definedName name="_xlnm.Print_Area" localSheetId="8">'smp'!$A$1:$G$34</definedName>
    <definedName name="_xlnm.Print_Area" localSheetId="6">'tk'!$A$6:$F$15</definedName>
    <definedName name="_xlnm.Print_Titles" localSheetId="7">'sd'!$4:$5</definedName>
    <definedName name="_xlnm.Print_Titles" localSheetId="0">'Sheet1'!$1:$8</definedName>
    <definedName name="_xlnm.Print_Titles" localSheetId="2">'Sheet3'!$6:$7</definedName>
    <definedName name="_xlnm.Print_Titles" localSheetId="12">'Sheet5'!$6:$7</definedName>
    <definedName name="_xlnm.Print_Titles" localSheetId="8">'smp'!$4:$5</definedName>
  </definedNames>
  <calcPr fullCalcOnLoad="1"/>
</workbook>
</file>

<file path=xl/sharedStrings.xml><?xml version="1.0" encoding="utf-8"?>
<sst xmlns="http://schemas.openxmlformats.org/spreadsheetml/2006/main" count="1871" uniqueCount="433">
  <si>
    <t>NO</t>
  </si>
  <si>
    <t>NAMA</t>
  </si>
  <si>
    <t xml:space="preserve">KODE </t>
  </si>
  <si>
    <t>UNIT KERJA</t>
  </si>
  <si>
    <t>HAPNI</t>
  </si>
  <si>
    <t>Kop.KPS - 88.001</t>
  </si>
  <si>
    <t>Sekretariat</t>
  </si>
  <si>
    <t>GAGARIN, BS</t>
  </si>
  <si>
    <t>Kop.KPS - 88.002</t>
  </si>
  <si>
    <t>Sda</t>
  </si>
  <si>
    <t>WINDRATMI,SE</t>
  </si>
  <si>
    <t>Kop.KPS - 88.003</t>
  </si>
  <si>
    <t>TK KPS</t>
  </si>
  <si>
    <t>Kop.KPS - 88.006</t>
  </si>
  <si>
    <t>MURTININGSIH</t>
  </si>
  <si>
    <t>Kop.KPS - 88.007</t>
  </si>
  <si>
    <t>MW. REMPAS</t>
  </si>
  <si>
    <t>Kop.KPS - 88.008</t>
  </si>
  <si>
    <t>Kop.KPS - 88.009</t>
  </si>
  <si>
    <t>LAKSMI</t>
  </si>
  <si>
    <t>Kop.KPS - 88.010</t>
  </si>
  <si>
    <t>REDEHAN</t>
  </si>
  <si>
    <t>Kop.KPS - 88.012</t>
  </si>
  <si>
    <t>I D A</t>
  </si>
  <si>
    <t>Kop.KPS - 88.013</t>
  </si>
  <si>
    <t>SUDIONO</t>
  </si>
  <si>
    <t>SD KPS</t>
  </si>
  <si>
    <t>PURWANTO</t>
  </si>
  <si>
    <t>Kop.KPS - 88.015</t>
  </si>
  <si>
    <t>SUHARNO</t>
  </si>
  <si>
    <t>Kop.KPS - 88.016</t>
  </si>
  <si>
    <t>Kop.KPS - 88.017</t>
  </si>
  <si>
    <t>Kop.KPS - 88.018</t>
  </si>
  <si>
    <t>MUKSAN</t>
  </si>
  <si>
    <t>Kop.KPS - 88.019</t>
  </si>
  <si>
    <t>SAID BUDIMAN</t>
  </si>
  <si>
    <t>Kop.KPS - 88.020</t>
  </si>
  <si>
    <t>SUTAJI</t>
  </si>
  <si>
    <t>Kop.KPS - 88.021</t>
  </si>
  <si>
    <t>DJUMIATI</t>
  </si>
  <si>
    <t>Kop.KPS - 88.022</t>
  </si>
  <si>
    <t>ALIYUDIN</t>
  </si>
  <si>
    <t>MARNO</t>
  </si>
  <si>
    <t>Kop.KPS - 88.025</t>
  </si>
  <si>
    <t>SUHERMAN</t>
  </si>
  <si>
    <t>Kop.KPS - 88.026</t>
  </si>
  <si>
    <t>HERU TRI IRIANTO</t>
  </si>
  <si>
    <t>Kop.KPS - 88.030</t>
  </si>
  <si>
    <t>AHADDIANSYAH</t>
  </si>
  <si>
    <t>Kop.KPS - 88.031</t>
  </si>
  <si>
    <t>Kop.KPS - 88.032</t>
  </si>
  <si>
    <t>SUPRAPTOMO</t>
  </si>
  <si>
    <t>SUKARMUJI</t>
  </si>
  <si>
    <t>Kop.KPS - 88.034</t>
  </si>
  <si>
    <t>HIRONIMUS HONORIUS TUMUJU</t>
  </si>
  <si>
    <t>Kop.KPS - 88.035</t>
  </si>
  <si>
    <t>ABRORI SYATIRI</t>
  </si>
  <si>
    <t>KUKUN NURDIANSYAH</t>
  </si>
  <si>
    <t>Kop.KPS - 88.037</t>
  </si>
  <si>
    <t>NUGROHO SEDYO LEKSONO</t>
  </si>
  <si>
    <t>Kop.KPS - 88.038</t>
  </si>
  <si>
    <t>ADI SUWITO</t>
  </si>
  <si>
    <t>Kop.KPS - 88.039</t>
  </si>
  <si>
    <t>SUKOWO</t>
  </si>
  <si>
    <t>Kop.KPS - 88.040</t>
  </si>
  <si>
    <t>Kop.KPS - 88.041</t>
  </si>
  <si>
    <t>MOH. TOHA</t>
  </si>
  <si>
    <t>Kop.KPS - 88.043</t>
  </si>
  <si>
    <t>EDY ASTANTO</t>
  </si>
  <si>
    <t>Kop.KPS - 88.044</t>
  </si>
  <si>
    <t>Kop.KPS - 88.045</t>
  </si>
  <si>
    <t>DWI RAHARJO</t>
  </si>
  <si>
    <t>Kop.KPS - 88.046</t>
  </si>
  <si>
    <t>SUMARDJO</t>
  </si>
  <si>
    <t>Kop.KPS - 88.047</t>
  </si>
  <si>
    <t>Drs. RAWUH RUDIATMOKO</t>
  </si>
  <si>
    <t>SMP KPS</t>
  </si>
  <si>
    <t>Drs. SUGENG HANDAYANI</t>
  </si>
  <si>
    <t>Kop.KPS - 88.051</t>
  </si>
  <si>
    <t>FIRMAN DWI RIANDY, S.Pd</t>
  </si>
  <si>
    <t>Kop.KPS - 88.052</t>
  </si>
  <si>
    <t>BUDI PRASETYO, S.Pd</t>
  </si>
  <si>
    <t>DWI LASATI, S.Pd</t>
  </si>
  <si>
    <t>Drs. EDY SUPRIYANTO</t>
  </si>
  <si>
    <t>Kop.KPS - 88.055</t>
  </si>
  <si>
    <t>GATOT SUGIARTO, S.Pd</t>
  </si>
  <si>
    <t>Kop.KPS - 88.056</t>
  </si>
  <si>
    <t>HANIM FARIDA, S.Pd</t>
  </si>
  <si>
    <t>Kop.KPS - 88.057</t>
  </si>
  <si>
    <t>HENING CAHYONO, S.Pd</t>
  </si>
  <si>
    <t>ITA SARIPATI, S.Pd</t>
  </si>
  <si>
    <t>Kop.KPS - 88.060</t>
  </si>
  <si>
    <t>Kop.KPS - 88.061</t>
  </si>
  <si>
    <t>MERI SURIATI, S.Pd</t>
  </si>
  <si>
    <t>Kop.KPS - 88.062</t>
  </si>
  <si>
    <t>Dra. SETYA DEWI</t>
  </si>
  <si>
    <t>Kop.KPS - 88.063</t>
  </si>
  <si>
    <t>Kop.KPS - 88.064</t>
  </si>
  <si>
    <t>Kop.KPS - 88.065</t>
  </si>
  <si>
    <t>Dra. SUPINAH</t>
  </si>
  <si>
    <t>Kop.KPS - 88.066</t>
  </si>
  <si>
    <t>Drs. SURURI</t>
  </si>
  <si>
    <t>Kop.KPS - 88.067</t>
  </si>
  <si>
    <t>UMI HALIFAH</t>
  </si>
  <si>
    <t>Kop.KPS - 88.070</t>
  </si>
  <si>
    <t>Kop.KPS - 88.071</t>
  </si>
  <si>
    <t>M. HADRIANSYAH</t>
  </si>
  <si>
    <t>Kop.KPS - 88.073</t>
  </si>
  <si>
    <t>ANDIK RIBUT SUPRIADI</t>
  </si>
  <si>
    <t>Kop.KPS - 88.074</t>
  </si>
  <si>
    <t>BAMBANG AUGUST AL USMAN</t>
  </si>
  <si>
    <t>Kop.KPS - 88.075</t>
  </si>
  <si>
    <t>BAKROWI, S.Pd</t>
  </si>
  <si>
    <t>Kop.KPS - 88.076</t>
  </si>
  <si>
    <t>SURADI MASIKKI</t>
  </si>
  <si>
    <t>Kop.KPS - 88.077</t>
  </si>
  <si>
    <t>MUHAMMAD FACHRI</t>
  </si>
  <si>
    <t>Kop.KPS - 88.078</t>
  </si>
  <si>
    <t>NENNY SEPTIANI,S.Pd</t>
  </si>
  <si>
    <t>TRIYONO</t>
  </si>
  <si>
    <t>HESTY FITRIANY</t>
  </si>
  <si>
    <t>Kop.KPS - 88.081</t>
  </si>
  <si>
    <t>THOMAS M WANGGI</t>
  </si>
  <si>
    <t>Kop.KPS - 88.082</t>
  </si>
  <si>
    <t>STEVANI EP</t>
  </si>
  <si>
    <t>SUPRIONO, S.Pd</t>
  </si>
  <si>
    <t>Kop.KPS - 88.084</t>
  </si>
  <si>
    <t>Kop.KPS - 88.085</t>
  </si>
  <si>
    <t>SUPARLAN</t>
  </si>
  <si>
    <t>Kop.KPS - 88.087</t>
  </si>
  <si>
    <t xml:space="preserve">TUTWURI YULIARTI </t>
  </si>
  <si>
    <t>Kop.KPS - 88.089</t>
  </si>
  <si>
    <t xml:space="preserve">M. ADIB </t>
  </si>
  <si>
    <t>ARI SURISTYAWAN</t>
  </si>
  <si>
    <t>Kop.KPS - 88.091</t>
  </si>
  <si>
    <t>MEYANTOV HL</t>
  </si>
  <si>
    <t>Kop.KPS - 88.092</t>
  </si>
  <si>
    <t>ALRAJABAN TASTURI</t>
  </si>
  <si>
    <t>Kop.KPS - 88.093</t>
  </si>
  <si>
    <t>Kop.KPS - 88.094</t>
  </si>
  <si>
    <t>AMBO SAKKA</t>
  </si>
  <si>
    <t>Kop.KPS - 88.095</t>
  </si>
  <si>
    <t>Kop.KPS - 88.096</t>
  </si>
  <si>
    <t>Kop.KPS - 88.097</t>
  </si>
  <si>
    <t>TRISWIYONO</t>
  </si>
  <si>
    <t>Kop.KPS - 88.098</t>
  </si>
  <si>
    <t>SUGIONO</t>
  </si>
  <si>
    <t>Kop.KPS - 88.099</t>
  </si>
  <si>
    <t>Kop.KPS - 88.100</t>
  </si>
  <si>
    <t>SUPRAYITNO</t>
  </si>
  <si>
    <t>Kop.KPS - 88.102</t>
  </si>
  <si>
    <t>SARTIBI SYATIRI</t>
  </si>
  <si>
    <t>Kop.KPS - 88.103</t>
  </si>
  <si>
    <t>MATJURI</t>
  </si>
  <si>
    <t>Kop.KPS - 88.104</t>
  </si>
  <si>
    <t>PATELI</t>
  </si>
  <si>
    <t>Kop.KPS - 88.105</t>
  </si>
  <si>
    <t>Kop.KPS - 88.106</t>
  </si>
  <si>
    <t>RIVIN</t>
  </si>
  <si>
    <t>SOIM</t>
  </si>
  <si>
    <t>Kop.KPS - 88.108</t>
  </si>
  <si>
    <t>ACHMAD FACHROJI</t>
  </si>
  <si>
    <t>Kop.KPS - 88.110</t>
  </si>
  <si>
    <t>YAHMAN TRIANTO</t>
  </si>
  <si>
    <t>Kop.KPS - 88.111</t>
  </si>
  <si>
    <t>PASIRIN</t>
  </si>
  <si>
    <t>Kop.KPS - 88.113</t>
  </si>
  <si>
    <t>Jumlah</t>
  </si>
  <si>
    <t>SISA HASIL USAHA</t>
  </si>
  <si>
    <t>PRESENTASI UNTUK ANGGOTA</t>
  </si>
  <si>
    <t>SHU PER ANGGOTA</t>
  </si>
  <si>
    <t>WASPAM</t>
  </si>
  <si>
    <t>KOPERASI</t>
  </si>
  <si>
    <t>CLEANING</t>
  </si>
  <si>
    <t xml:space="preserve">PERHITUNGAN PEMBAGIAN SISA HASIL USAHA </t>
  </si>
  <si>
    <t>KETERANGAN</t>
  </si>
  <si>
    <t>BAGIAN SHU</t>
  </si>
  <si>
    <t>CADANGAN KOPERASI</t>
  </si>
  <si>
    <t>BAGIAN ANGGOTA</t>
  </si>
  <si>
    <t>INSENTIF PENGURUS</t>
  </si>
  <si>
    <t>INSENTIF DIREKSI/MANAGER &amp; KARYAWAN KOPERASI</t>
  </si>
  <si>
    <t>PENDIDIKAN,DANA SOSIAL</t>
  </si>
  <si>
    <t xml:space="preserve">TANDA TANGAN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</si>
  <si>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</si>
  <si>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</si>
  <si>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</si>
  <si>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</si>
  <si>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</si>
  <si>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</si>
  <si>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</si>
  <si>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</si>
  <si>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</si>
  <si>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</si>
  <si>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</si>
  <si>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14</t>
  </si>
  <si>
    <t>15</t>
  </si>
  <si>
    <t>16</t>
  </si>
  <si>
    <t>17</t>
  </si>
  <si>
    <t>18</t>
  </si>
  <si>
    <t>19</t>
  </si>
  <si>
    <t>21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</si>
  <si>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</si>
  <si>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</si>
  <si>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</si>
  <si>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</si>
  <si>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</si>
  <si>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</si>
  <si>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</si>
  <si>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</si>
  <si>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</si>
  <si>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</si>
  <si>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</si>
  <si>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</si>
  <si>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</si>
  <si>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</si>
  <si>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</si>
  <si>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</si>
  <si>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</si>
  <si>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</si>
  <si>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</si>
  <si>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</si>
  <si>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</si>
  <si>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</si>
  <si>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</si>
  <si>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</si>
  <si>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</si>
  <si>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</si>
  <si>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</si>
  <si>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</si>
  <si>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</si>
  <si>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</si>
  <si>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</si>
  <si>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</si>
  <si>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</si>
  <si>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</si>
  <si>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</si>
  <si>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</si>
  <si>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</si>
  <si>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</si>
  <si>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</si>
  <si>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</si>
  <si>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</si>
  <si>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</si>
  <si>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</si>
  <si>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</si>
  <si>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</si>
  <si>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</si>
  <si>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</si>
  <si>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</si>
  <si>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</si>
  <si>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</si>
  <si>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76</t>
  </si>
  <si>
    <t>77</t>
  </si>
  <si>
    <t>78</t>
  </si>
  <si>
    <t>80</t>
  </si>
  <si>
    <t>81</t>
  </si>
  <si>
    <t>82</t>
  </si>
  <si>
    <t>83</t>
  </si>
  <si>
    <t>84</t>
  </si>
  <si>
    <t>86</t>
  </si>
  <si>
    <t>88</t>
  </si>
  <si>
    <t>89</t>
  </si>
  <si>
    <t>91</t>
  </si>
  <si>
    <t>94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</si>
  <si>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</si>
  <si>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</si>
  <si>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</si>
  <si>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</si>
  <si>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</si>
  <si>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</si>
  <si>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</si>
  <si>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</si>
  <si>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</si>
  <si>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</si>
  <si>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KOPKAR Sekolah Nasional KPS</t>
  </si>
  <si>
    <t>MENGETAHUI</t>
  </si>
  <si>
    <t>KETUA</t>
  </si>
  <si>
    <t>BENDAHARA</t>
  </si>
  <si>
    <t>R E D E H A N</t>
  </si>
  <si>
    <t>RUMUS PERHUTUNGAN PEMBAGIAN SHU PER ANGGOTA</t>
  </si>
  <si>
    <t>Jumlah Seluruh Simpanan Anggota</t>
  </si>
  <si>
    <t>UNIT USAHA</t>
  </si>
  <si>
    <t>PENYEDIA JASA TENAGA KERJA</t>
  </si>
  <si>
    <t>USAHA KONTRAKTOR</t>
  </si>
  <si>
    <t>USAHA STATIONARY DAN KONSUMSI</t>
  </si>
  <si>
    <t>PENDAPATAN LAINNYA</t>
  </si>
  <si>
    <t>JUMLAH TRANSAKSI</t>
  </si>
  <si>
    <t xml:space="preserve">TOTAL </t>
  </si>
  <si>
    <t>TANDA TERIMA</t>
  </si>
  <si>
    <t>SHU BAGIAN PENGURUS</t>
  </si>
  <si>
    <t>POSISI/JABATAN</t>
  </si>
  <si>
    <t>TANDA TANGAN</t>
  </si>
  <si>
    <t>JUMLAH YANG DITERIMA</t>
  </si>
  <si>
    <t>WAKIL KETUA</t>
  </si>
  <si>
    <t>BENDAHARA I</t>
  </si>
  <si>
    <t>SEKRETARIS</t>
  </si>
  <si>
    <t>BENDAHARA II</t>
  </si>
  <si>
    <t>PERSENTASE UNTUK ANGGOTA</t>
  </si>
  <si>
    <t>MUHAMMAD AFCARIONO</t>
  </si>
  <si>
    <t>Kop.KPS - 88.115</t>
  </si>
  <si>
    <t>RINI NUGROHO, S. Pd</t>
  </si>
  <si>
    <t>DESI DWI FEMILIA. S.Psi</t>
  </si>
  <si>
    <t>Kop.KPS - 88.117</t>
  </si>
  <si>
    <t>NOVRIZAL FAHMY</t>
  </si>
  <si>
    <t>PERSENTASE</t>
  </si>
  <si>
    <t>10</t>
  </si>
  <si>
    <t>22</t>
  </si>
  <si>
    <t>ZAINUDDIN</t>
  </si>
  <si>
    <t>106</t>
  </si>
  <si>
    <t>107</t>
  </si>
  <si>
    <t>108</t>
  </si>
  <si>
    <t>109</t>
  </si>
  <si>
    <t>110</t>
  </si>
  <si>
    <t>111</t>
  </si>
  <si>
    <t>TABEL UNIT USAHA KOPKAR KPS TAHUN 2009</t>
  </si>
  <si>
    <t>AINI HERMAWAN</t>
  </si>
  <si>
    <t>ELIA SETIAWAN</t>
  </si>
  <si>
    <t>AGUS SETYAWAN</t>
  </si>
  <si>
    <t>SUKARNO</t>
  </si>
  <si>
    <t>JAFAR</t>
  </si>
  <si>
    <t>ABDUL HAMID SUDIONO</t>
  </si>
  <si>
    <t>HARYANTO</t>
  </si>
  <si>
    <t>ROYHANAH</t>
  </si>
  <si>
    <t>Kop.KPS - 88.088</t>
  </si>
  <si>
    <t>Kop.KPS - 88.086</t>
  </si>
  <si>
    <t>Kop.KPS - 88.069</t>
  </si>
  <si>
    <t>Kop.KPS - 88.068</t>
  </si>
  <si>
    <t>Kop.KPS - 88.049</t>
  </si>
  <si>
    <t>Kop.KPS - 88.029</t>
  </si>
  <si>
    <t>Kop.KPS - 88.028</t>
  </si>
  <si>
    <t>Kop.KPS - 88.027</t>
  </si>
  <si>
    <t>Kop.KPS - 88.023</t>
  </si>
  <si>
    <t>Kop.KPS - 88.011</t>
  </si>
  <si>
    <t>Kop.KPS - 88.042</t>
  </si>
  <si>
    <t>Kop.KPS - 88.109</t>
  </si>
  <si>
    <t>ABUNDARIS</t>
  </si>
  <si>
    <t>113</t>
  </si>
  <si>
    <t>FERA SETYAWAN</t>
  </si>
  <si>
    <t>67% dari SHU X Simpanan Per Anggota</t>
  </si>
  <si>
    <t>ASMUNI</t>
  </si>
  <si>
    <t>INFAQ PER</t>
  </si>
  <si>
    <t>ANGGOTA</t>
  </si>
  <si>
    <t>FIRMAN DWI RIANTO</t>
  </si>
  <si>
    <t>HIRONIMUS TUMUJU</t>
  </si>
  <si>
    <t>YAHMAN TRIYANTO.</t>
  </si>
  <si>
    <t>GALUH WAHYU</t>
  </si>
  <si>
    <t>DEDDY SUNOTO</t>
  </si>
  <si>
    <t>Kop.KPS - 88.118</t>
  </si>
  <si>
    <t>GUMBREK</t>
  </si>
  <si>
    <t>PENDAPATAN INFAQ</t>
  </si>
  <si>
    <t>TOTAL</t>
  </si>
  <si>
    <t>MIRNA TANTI ASIH</t>
  </si>
  <si>
    <t>Kop.KPS - 88.130</t>
  </si>
  <si>
    <t>MISNAN</t>
  </si>
  <si>
    <t>SUKARELA</t>
  </si>
  <si>
    <t>SALDO</t>
  </si>
  <si>
    <t>NOOR YANTI AZIZAH</t>
  </si>
  <si>
    <t>ATIKA LUTHFIANDARI</t>
  </si>
  <si>
    <t>BALIKPAPAN,       MARET  2012</t>
  </si>
  <si>
    <t>SALDO SIMPANAN 2012</t>
  </si>
  <si>
    <t>ZULFARISA DWIWATI</t>
  </si>
  <si>
    <t>WURI HARTANTI</t>
  </si>
  <si>
    <t>DESTY TRIASTUTI</t>
  </si>
  <si>
    <t>NI KETUT ARMINI PINATIH</t>
  </si>
  <si>
    <t>DARTO PRAMONO</t>
  </si>
  <si>
    <t>ERSI SAFITRI</t>
  </si>
  <si>
    <t>FITRI SETIYANI</t>
  </si>
  <si>
    <t>ERMAN KRIS DWIYANTO</t>
  </si>
  <si>
    <t>INDRA</t>
  </si>
  <si>
    <t>DAMIN</t>
  </si>
  <si>
    <t>BAMBANG SRI WAHYONO</t>
  </si>
  <si>
    <t>M. CAKIR</t>
  </si>
  <si>
    <t>JUMLAH</t>
  </si>
  <si>
    <t>TABEL UNIT USAHA KOPKAR KPS TAHUN 2012</t>
  </si>
  <si>
    <t>TAHUN 2013</t>
  </si>
  <si>
    <t>SHU TAHUN 2013</t>
  </si>
  <si>
    <t>PERSENTASE DISTRIBUSI SHU TAHUN 2013</t>
  </si>
  <si>
    <t>MARIA ULFAH</t>
  </si>
  <si>
    <t>YUYUT DAMAYANTI</t>
  </si>
  <si>
    <t>YUDIANTO AP</t>
  </si>
  <si>
    <t>Laba Bersih</t>
  </si>
  <si>
    <t>Cadangan 2012</t>
  </si>
  <si>
    <t>pajak omset 1%</t>
  </si>
  <si>
    <t>Total</t>
  </si>
  <si>
    <t>PAJAK PENGHASILAN SHU</t>
  </si>
  <si>
    <t>MARLINA TUMONGGOR</t>
  </si>
  <si>
    <t>MARNIYATI K</t>
  </si>
  <si>
    <t>TANDA TERIMA SHU TAHUN 2014</t>
  </si>
  <si>
    <t>BALIKPAPAN,       FEBRUARI 2014</t>
  </si>
  <si>
    <t>MARNIYATI KURNIA</t>
  </si>
  <si>
    <t>sukarela</t>
  </si>
  <si>
    <t>wajib</t>
  </si>
  <si>
    <t xml:space="preserve">                                                                                                   </t>
  </si>
  <si>
    <t xml:space="preserve">                                                                                      </t>
  </si>
  <si>
    <t>DAFTAR HADIR RAPAT ANGGOTA TAHUNAN</t>
  </si>
  <si>
    <t>KOPKAR SEKOLAH NASIONAL KPS</t>
  </si>
  <si>
    <t>M. SYAIFUDDIN ZUHRI</t>
  </si>
  <si>
    <t>ARDIANSYAH</t>
  </si>
  <si>
    <t>RAHMAN</t>
  </si>
  <si>
    <t>ISNANIAH</t>
  </si>
  <si>
    <t>HAIDIR</t>
  </si>
  <si>
    <t>STINJE MIKE LANTANG, S.Th</t>
  </si>
  <si>
    <t>Kop.KPS - 88.054</t>
  </si>
  <si>
    <t>DRIVER</t>
  </si>
  <si>
    <t>TK NASIONAL KPS</t>
  </si>
  <si>
    <t>SD NASIONAL KPS</t>
  </si>
  <si>
    <t>SMP NASIONAL KPS</t>
  </si>
  <si>
    <t>YAYASAN SEKOLAH NASIONAL KPS</t>
  </si>
  <si>
    <t xml:space="preserve"> </t>
  </si>
  <si>
    <t>BALIKPAPAN,       MARET  2017</t>
  </si>
  <si>
    <t>SLAMET</t>
  </si>
  <si>
    <t>keluar</t>
  </si>
  <si>
    <t>UNIT TK</t>
  </si>
  <si>
    <t>UNIT SMP</t>
  </si>
  <si>
    <t>UNIT SEKRETARIAT</t>
  </si>
  <si>
    <t>UNIT KOPERASI</t>
  </si>
  <si>
    <t>IBNU AH</t>
  </si>
  <si>
    <t>DAFTAR PEMBAGIAN SHU TAHUN 2017</t>
  </si>
  <si>
    <t>TAHUN 2017</t>
  </si>
  <si>
    <t>Cadangan 2016</t>
  </si>
  <si>
    <t>SHU TAHUN 2017</t>
  </si>
  <si>
    <t>PERSENTASE DISTRIBUSI SHU TAHUN 2017</t>
  </si>
  <si>
    <t>BUDIONO</t>
  </si>
  <si>
    <t>FAJAR M</t>
  </si>
  <si>
    <t>SALDO SIMPANAN 2017</t>
  </si>
  <si>
    <t>NAMBUNG</t>
  </si>
  <si>
    <t>RIANTO</t>
  </si>
  <si>
    <t>TANDA TERIMA SHU TAHUN 2017</t>
  </si>
  <si>
    <t>UNIT SD</t>
  </si>
  <si>
    <t>SLAMET W</t>
  </si>
  <si>
    <t>PURNA TUGAS</t>
  </si>
  <si>
    <t>TGL 2 MARET 2017</t>
  </si>
  <si>
    <t>SEKRETARIAT</t>
  </si>
</sst>
</file>

<file path=xl/styles.xml><?xml version="1.0" encoding="utf-8"?>
<styleSheet xmlns="http://schemas.openxmlformats.org/spreadsheetml/2006/main">
  <numFmts count="27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[$Rp-421]* #,##0.00_);_([$Rp-421]* \(#,##0.00\);_([$Rp-421]* &quot;-&quot;??_);_(@_)"/>
    <numFmt numFmtId="171" formatCode="0.0"/>
    <numFmt numFmtId="172" formatCode="_(* #,##0.000_);_(* \(#,##0.00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_);_(* \(#,##0\);_(* &quot;-&quot;??_);_(@_)"/>
    <numFmt numFmtId="176" formatCode="_([$Rp-421]* #,##0_);_([$Rp-421]* \(#,##0\);_([$Rp-421]* &quot;-&quot;_);_(@_)"/>
    <numFmt numFmtId="177" formatCode="[$-409]dddd\,\ mmmm\ dd\,\ yyyy"/>
    <numFmt numFmtId="178" formatCode="0.0%"/>
    <numFmt numFmtId="179" formatCode="_([$Rp-421]* #,##0.0_);_([$Rp-421]* \(#,##0.0\);_([$Rp-421]* &quot;-&quot;??_);_(@_)"/>
    <numFmt numFmtId="180" formatCode="_([$Rp-421]* #,##0_);_([$Rp-421]* \(#,##0\);_([$Rp-421]* &quot;-&quot;??_);_(@_)"/>
    <numFmt numFmtId="181" formatCode="_(* #,##0.0_);_(* \(#,##0.0\);_(* &quot;-&quot;?_);_(@_)"/>
    <numFmt numFmtId="182" formatCode="[Blue]_(* #,##0_);[Red]_(* \(#,##0\);_(* &quot;-&quot;_)"/>
  </numFmts>
  <fonts count="71">
    <font>
      <sz val="10"/>
      <name val="Arial"/>
      <family val="0"/>
    </font>
    <font>
      <b/>
      <sz val="10"/>
      <name val="Bookman Old Style"/>
      <family val="1"/>
    </font>
    <font>
      <b/>
      <sz val="8"/>
      <name val="Bookman Old Style"/>
      <family val="1"/>
    </font>
    <font>
      <sz val="7.5"/>
      <name val="Bodoni MT Condensed"/>
      <family val="1"/>
    </font>
    <font>
      <b/>
      <i/>
      <sz val="7.5"/>
      <name val="Bodoni MT Condensed"/>
      <family val="1"/>
    </font>
    <font>
      <b/>
      <sz val="14"/>
      <name val="Rockwell Extra Bold"/>
      <family val="1"/>
    </font>
    <font>
      <sz val="14"/>
      <name val="Rockwell Extra Bold"/>
      <family val="1"/>
    </font>
    <font>
      <sz val="12"/>
      <name val="Rockwell"/>
      <family val="1"/>
    </font>
    <font>
      <sz val="10"/>
      <name val="Bookman Old Style"/>
      <family val="1"/>
    </font>
    <font>
      <sz val="9"/>
      <name val="Bookman Old Style"/>
      <family val="1"/>
    </font>
    <font>
      <i/>
      <sz val="9"/>
      <name val="Bookman Old Style"/>
      <family val="1"/>
    </font>
    <font>
      <sz val="8"/>
      <name val="Arial"/>
      <family val="2"/>
    </font>
    <font>
      <sz val="10"/>
      <name val="Rockwell Extra Bold"/>
      <family val="1"/>
    </font>
    <font>
      <b/>
      <i/>
      <sz val="10"/>
      <name val="Bookman Old Style"/>
      <family val="1"/>
    </font>
    <font>
      <sz val="8"/>
      <name val="Bookman Old Style"/>
      <family val="1"/>
    </font>
    <font>
      <sz val="11"/>
      <name val="Rockwell"/>
      <family val="1"/>
    </font>
    <font>
      <b/>
      <sz val="11"/>
      <name val="Rockwell Extra Bold"/>
      <family val="1"/>
    </font>
    <font>
      <b/>
      <u val="single"/>
      <sz val="10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Rockwell"/>
      <family val="1"/>
    </font>
    <font>
      <b/>
      <sz val="10"/>
      <name val="Arial"/>
      <family val="2"/>
    </font>
    <font>
      <sz val="9"/>
      <color indexed="63"/>
      <name val="Bookman Old Style"/>
      <family val="1"/>
    </font>
    <font>
      <sz val="9"/>
      <color indexed="63"/>
      <name val="Bodoni MT"/>
      <family val="1"/>
    </font>
    <font>
      <b/>
      <i/>
      <sz val="9"/>
      <name val="Bookman Old Style"/>
      <family val="1"/>
    </font>
    <font>
      <sz val="9"/>
      <name val="Arial"/>
      <family val="2"/>
    </font>
    <font>
      <b/>
      <i/>
      <sz val="12"/>
      <name val="Bodoni MT Condensed"/>
      <family val="1"/>
    </font>
    <font>
      <sz val="9"/>
      <name val="Bodoni MT"/>
      <family val="1"/>
    </font>
    <font>
      <sz val="12"/>
      <name val="Bookman Old Style"/>
      <family val="1"/>
    </font>
    <font>
      <sz val="8"/>
      <name val="Arial Narrow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Bookman Old Style"/>
      <family val="1"/>
    </font>
    <font>
      <sz val="10"/>
      <color indexed="10"/>
      <name val="Bookman Old Style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Bookman Old Style"/>
      <family val="1"/>
    </font>
    <font>
      <sz val="10"/>
      <color rgb="FFFF0000"/>
      <name val="Bookman Old Style"/>
      <family val="1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41" fontId="4" fillId="0" borderId="0" xfId="0" applyNumberFormat="1" applyFont="1" applyFill="1" applyBorder="1" applyAlignment="1">
      <alignment horizontal="center" vertical="center"/>
    </xf>
    <xf numFmtId="41" fontId="3" fillId="0" borderId="10" xfId="0" applyNumberFormat="1" applyFont="1" applyFill="1" applyBorder="1" applyAlignment="1">
      <alignment/>
    </xf>
    <xf numFmtId="41" fontId="2" fillId="0" borderId="11" xfId="0" applyNumberFormat="1" applyFont="1" applyBorder="1" applyAlignment="1">
      <alignment/>
    </xf>
    <xf numFmtId="0" fontId="5" fillId="0" borderId="0" xfId="0" applyFont="1" applyAlignment="1">
      <alignment horizontal="center"/>
    </xf>
    <xf numFmtId="9" fontId="7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1" fontId="9" fillId="0" borderId="14" xfId="0" applyNumberFormat="1" applyFont="1" applyFill="1" applyBorder="1" applyAlignment="1">
      <alignment/>
    </xf>
    <xf numFmtId="41" fontId="9" fillId="0" borderId="14" xfId="0" applyNumberFormat="1" applyFont="1" applyFill="1" applyBorder="1" applyAlignment="1">
      <alignment/>
    </xf>
    <xf numFmtId="41" fontId="10" fillId="0" borderId="14" xfId="0" applyNumberFormat="1" applyFont="1" applyFill="1" applyBorder="1" applyAlignment="1">
      <alignment horizontal="center"/>
    </xf>
    <xf numFmtId="41" fontId="9" fillId="0" borderId="15" xfId="0" applyNumberFormat="1" applyFont="1" applyFill="1" applyBorder="1" applyAlignment="1">
      <alignment/>
    </xf>
    <xf numFmtId="41" fontId="9" fillId="0" borderId="15" xfId="0" applyNumberFormat="1" applyFont="1" applyFill="1" applyBorder="1" applyAlignment="1">
      <alignment/>
    </xf>
    <xf numFmtId="41" fontId="10" fillId="0" borderId="15" xfId="0" applyNumberFormat="1" applyFont="1" applyFill="1" applyBorder="1" applyAlignment="1">
      <alignment horizontal="center"/>
    </xf>
    <xf numFmtId="41" fontId="10" fillId="0" borderId="16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41" fontId="8" fillId="0" borderId="11" xfId="0" applyNumberFormat="1" applyFont="1" applyBorder="1" applyAlignment="1">
      <alignment/>
    </xf>
    <xf numFmtId="0" fontId="8" fillId="0" borderId="15" xfId="0" applyFont="1" applyBorder="1" applyAlignment="1">
      <alignment/>
    </xf>
    <xf numFmtId="41" fontId="9" fillId="0" borderId="15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" fillId="0" borderId="17" xfId="0" applyFont="1" applyBorder="1" applyAlignment="1">
      <alignment horizontal="center"/>
    </xf>
    <xf numFmtId="41" fontId="1" fillId="0" borderId="11" xfId="0" applyNumberFormat="1" applyFont="1" applyBorder="1" applyAlignment="1">
      <alignment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41" fontId="15" fillId="0" borderId="18" xfId="0" applyNumberFormat="1" applyFont="1" applyBorder="1" applyAlignment="1">
      <alignment horizontal="center"/>
    </xf>
    <xf numFmtId="41" fontId="15" fillId="0" borderId="19" xfId="0" applyNumberFormat="1" applyFont="1" applyBorder="1" applyAlignment="1">
      <alignment horizontal="center"/>
    </xf>
    <xf numFmtId="41" fontId="14" fillId="0" borderId="11" xfId="0" applyNumberFormat="1" applyFont="1" applyFill="1" applyBorder="1" applyAlignment="1" quotePrefix="1">
      <alignment horizontal="left" vertical="distributed"/>
    </xf>
    <xf numFmtId="41" fontId="14" fillId="0" borderId="15" xfId="0" applyNumberFormat="1" applyFont="1" applyFill="1" applyBorder="1" applyAlignment="1" quotePrefix="1">
      <alignment horizontal="left" vertical="distributed"/>
    </xf>
    <xf numFmtId="0" fontId="16" fillId="0" borderId="13" xfId="0" applyFont="1" applyBorder="1" applyAlignment="1">
      <alignment horizontal="center"/>
    </xf>
    <xf numFmtId="9" fontId="15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5" xfId="0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70" fontId="8" fillId="0" borderId="15" xfId="0" applyNumberFormat="1" applyFont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17" xfId="0" applyFont="1" applyBorder="1" applyAlignment="1">
      <alignment horizontal="center" vertical="center"/>
    </xf>
    <xf numFmtId="170" fontId="8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15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43" fontId="20" fillId="0" borderId="11" xfId="0" applyNumberFormat="1" applyFont="1" applyBorder="1" applyAlignment="1">
      <alignment/>
    </xf>
    <xf numFmtId="43" fontId="20" fillId="0" borderId="15" xfId="0" applyNumberFormat="1" applyFont="1" applyBorder="1" applyAlignment="1">
      <alignment/>
    </xf>
    <xf numFmtId="43" fontId="20" fillId="0" borderId="0" xfId="0" applyNumberFormat="1" applyFont="1" applyAlignment="1">
      <alignment/>
    </xf>
    <xf numFmtId="41" fontId="9" fillId="0" borderId="14" xfId="0" applyNumberFormat="1" applyFont="1" applyFill="1" applyBorder="1" applyAlignment="1">
      <alignment horizontal="left"/>
    </xf>
    <xf numFmtId="41" fontId="9" fillId="0" borderId="15" xfId="0" applyNumberFormat="1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41" fontId="9" fillId="0" borderId="11" xfId="0" applyNumberFormat="1" applyFont="1" applyFill="1" applyBorder="1" applyAlignment="1">
      <alignment horizontal="left"/>
    </xf>
    <xf numFmtId="41" fontId="0" fillId="0" borderId="0" xfId="0" applyNumberFormat="1" applyAlignment="1">
      <alignment/>
    </xf>
    <xf numFmtId="43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0" fillId="0" borderId="0" xfId="42" applyNumberFormat="1" applyFont="1" applyAlignment="1">
      <alignment/>
    </xf>
    <xf numFmtId="178" fontId="12" fillId="0" borderId="0" xfId="0" applyNumberFormat="1" applyFont="1" applyAlignment="1">
      <alignment horizontal="center"/>
    </xf>
    <xf numFmtId="178" fontId="1" fillId="0" borderId="0" xfId="0" applyNumberFormat="1" applyFont="1" applyAlignment="1">
      <alignment horizontal="center"/>
    </xf>
    <xf numFmtId="178" fontId="8" fillId="0" borderId="0" xfId="0" applyNumberFormat="1" applyFont="1" applyAlignment="1">
      <alignment/>
    </xf>
    <xf numFmtId="178" fontId="1" fillId="0" borderId="17" xfId="0" applyNumberFormat="1" applyFont="1" applyBorder="1" applyAlignment="1">
      <alignment horizontal="center"/>
    </xf>
    <xf numFmtId="178" fontId="8" fillId="0" borderId="11" xfId="0" applyNumberFormat="1" applyFont="1" applyBorder="1" applyAlignment="1">
      <alignment/>
    </xf>
    <xf numFmtId="178" fontId="8" fillId="0" borderId="15" xfId="0" applyNumberFormat="1" applyFont="1" applyBorder="1" applyAlignment="1">
      <alignment/>
    </xf>
    <xf numFmtId="178" fontId="1" fillId="0" borderId="15" xfId="0" applyNumberFormat="1" applyFont="1" applyBorder="1" applyAlignment="1">
      <alignment/>
    </xf>
    <xf numFmtId="178" fontId="0" fillId="0" borderId="0" xfId="0" applyNumberFormat="1" applyAlignment="1">
      <alignment/>
    </xf>
    <xf numFmtId="178" fontId="13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41" fontId="1" fillId="0" borderId="22" xfId="0" applyNumberFormat="1" applyFont="1" applyFill="1" applyBorder="1" applyAlignment="1">
      <alignment horizontal="center"/>
    </xf>
    <xf numFmtId="175" fontId="1" fillId="0" borderId="11" xfId="0" applyNumberFormat="1" applyFont="1" applyBorder="1" applyAlignment="1">
      <alignment/>
    </xf>
    <xf numFmtId="41" fontId="2" fillId="0" borderId="15" xfId="0" applyNumberFormat="1" applyFont="1" applyBorder="1" applyAlignment="1">
      <alignment/>
    </xf>
    <xf numFmtId="175" fontId="0" fillId="0" borderId="0" xfId="42" applyNumberFormat="1" applyFont="1" applyAlignment="1">
      <alignment/>
    </xf>
    <xf numFmtId="175" fontId="6" fillId="0" borderId="0" xfId="42" applyNumberFormat="1" applyFont="1" applyAlignment="1">
      <alignment horizontal="center"/>
    </xf>
    <xf numFmtId="175" fontId="8" fillId="0" borderId="11" xfId="42" applyNumberFormat="1" applyFont="1" applyBorder="1" applyAlignment="1">
      <alignment/>
    </xf>
    <xf numFmtId="175" fontId="1" fillId="0" borderId="11" xfId="42" applyNumberFormat="1" applyFont="1" applyBorder="1" applyAlignment="1">
      <alignment/>
    </xf>
    <xf numFmtId="180" fontId="0" fillId="0" borderId="0" xfId="0" applyNumberFormat="1" applyAlignment="1">
      <alignment/>
    </xf>
    <xf numFmtId="175" fontId="21" fillId="0" borderId="0" xfId="42" applyNumberFormat="1" applyFont="1" applyAlignment="1">
      <alignment/>
    </xf>
    <xf numFmtId="0" fontId="22" fillId="0" borderId="15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justify"/>
    </xf>
    <xf numFmtId="0" fontId="1" fillId="0" borderId="24" xfId="0" applyFont="1" applyFill="1" applyBorder="1" applyAlignment="1">
      <alignment horizontal="center" vertical="justify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76" fontId="1" fillId="0" borderId="0" xfId="0" applyNumberFormat="1" applyFont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41" fontId="2" fillId="0" borderId="11" xfId="0" applyNumberFormat="1" applyFont="1" applyFill="1" applyBorder="1" applyAlignment="1">
      <alignment/>
    </xf>
    <xf numFmtId="175" fontId="8" fillId="0" borderId="11" xfId="42" applyNumberFormat="1" applyFont="1" applyFill="1" applyBorder="1" applyAlignment="1">
      <alignment/>
    </xf>
    <xf numFmtId="0" fontId="23" fillId="0" borderId="15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3" fillId="0" borderId="23" xfId="0" applyFont="1" applyFill="1" applyBorder="1" applyAlignment="1">
      <alignment/>
    </xf>
    <xf numFmtId="41" fontId="0" fillId="0" borderId="0" xfId="42" applyNumberFormat="1" applyFont="1" applyAlignment="1">
      <alignment/>
    </xf>
    <xf numFmtId="41" fontId="2" fillId="33" borderId="11" xfId="0" applyNumberFormat="1" applyFont="1" applyFill="1" applyBorder="1" applyAlignment="1">
      <alignment/>
    </xf>
    <xf numFmtId="41" fontId="24" fillId="0" borderId="15" xfId="0" applyNumberFormat="1" applyFont="1" applyFill="1" applyBorder="1" applyAlignment="1">
      <alignment horizontal="center" vertical="center"/>
    </xf>
    <xf numFmtId="41" fontId="21" fillId="0" borderId="15" xfId="0" applyNumberFormat="1" applyFont="1" applyBorder="1" applyAlignment="1">
      <alignment vertical="center"/>
    </xf>
    <xf numFmtId="0" fontId="25" fillId="0" borderId="14" xfId="0" applyFont="1" applyBorder="1" applyAlignment="1">
      <alignment horizontal="left" vertical="top"/>
    </xf>
    <xf numFmtId="0" fontId="25" fillId="0" borderId="15" xfId="0" applyFont="1" applyBorder="1" applyAlignment="1">
      <alignment horizontal="left" vertical="top"/>
    </xf>
    <xf numFmtId="0" fontId="25" fillId="0" borderId="11" xfId="0" applyFont="1" applyBorder="1" applyAlignment="1">
      <alignment horizontal="left" vertical="top"/>
    </xf>
    <xf numFmtId="41" fontId="2" fillId="34" borderId="11" xfId="0" applyNumberFormat="1" applyFont="1" applyFill="1" applyBorder="1" applyAlignment="1">
      <alignment/>
    </xf>
    <xf numFmtId="175" fontId="0" fillId="0" borderId="0" xfId="42" applyNumberFormat="1" applyFont="1" applyAlignment="1">
      <alignment/>
    </xf>
    <xf numFmtId="180" fontId="1" fillId="0" borderId="18" xfId="45" applyNumberFormat="1" applyFont="1" applyBorder="1" applyAlignment="1">
      <alignment horizontal="center"/>
    </xf>
    <xf numFmtId="175" fontId="8" fillId="0" borderId="0" xfId="0" applyNumberFormat="1" applyFont="1" applyAlignment="1">
      <alignment/>
    </xf>
    <xf numFmtId="41" fontId="12" fillId="0" borderId="0" xfId="43" applyFont="1" applyAlignment="1">
      <alignment horizontal="center"/>
    </xf>
    <xf numFmtId="0" fontId="21" fillId="0" borderId="0" xfId="0" applyFont="1" applyAlignment="1">
      <alignment/>
    </xf>
    <xf numFmtId="41" fontId="21" fillId="0" borderId="0" xfId="0" applyNumberFormat="1" applyFont="1" applyAlignment="1">
      <alignment/>
    </xf>
    <xf numFmtId="41" fontId="21" fillId="0" borderId="0" xfId="43" applyFont="1" applyAlignment="1">
      <alignment horizontal="center"/>
    </xf>
    <xf numFmtId="41" fontId="15" fillId="0" borderId="2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1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43" fontId="0" fillId="0" borderId="0" xfId="42" applyFont="1" applyBorder="1" applyAlignment="1">
      <alignment/>
    </xf>
    <xf numFmtId="175" fontId="0" fillId="0" borderId="0" xfId="0" applyNumberFormat="1" applyAlignment="1">
      <alignment/>
    </xf>
    <xf numFmtId="180" fontId="1" fillId="0" borderId="26" xfId="45" applyNumberFormat="1" applyFont="1" applyBorder="1" applyAlignment="1">
      <alignment horizontal="center"/>
    </xf>
    <xf numFmtId="0" fontId="15" fillId="0" borderId="27" xfId="0" applyFont="1" applyBorder="1" applyAlignment="1">
      <alignment/>
    </xf>
    <xf numFmtId="0" fontId="15" fillId="0" borderId="28" xfId="0" applyFont="1" applyBorder="1" applyAlignment="1">
      <alignment/>
    </xf>
    <xf numFmtId="9" fontId="15" fillId="0" borderId="28" xfId="0" applyNumberFormat="1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176" fontId="8" fillId="0" borderId="0" xfId="0" applyNumberFormat="1" applyFont="1" applyBorder="1" applyAlignment="1">
      <alignment horizontal="center"/>
    </xf>
    <xf numFmtId="175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175" fontId="8" fillId="0" borderId="0" xfId="42" applyNumberFormat="1" applyFont="1" applyFill="1" applyBorder="1" applyAlignment="1">
      <alignment/>
    </xf>
    <xf numFmtId="41" fontId="26" fillId="0" borderId="0" xfId="0" applyNumberFormat="1" applyFont="1" applyFill="1" applyBorder="1" applyAlignment="1">
      <alignment/>
    </xf>
    <xf numFmtId="175" fontId="1" fillId="0" borderId="11" xfId="42" applyNumberFormat="1" applyFont="1" applyFill="1" applyBorder="1" applyAlignment="1">
      <alignment/>
    </xf>
    <xf numFmtId="175" fontId="8" fillId="0" borderId="0" xfId="0" applyNumberFormat="1" applyFont="1" applyBorder="1" applyAlignment="1">
      <alignment/>
    </xf>
    <xf numFmtId="0" fontId="8" fillId="0" borderId="14" xfId="0" applyFont="1" applyFill="1" applyBorder="1" applyAlignment="1">
      <alignment horizontal="center"/>
    </xf>
    <xf numFmtId="41" fontId="8" fillId="0" borderId="14" xfId="43" applyNumberFormat="1" applyFont="1" applyFill="1" applyBorder="1" applyAlignment="1">
      <alignment horizontal="center"/>
    </xf>
    <xf numFmtId="41" fontId="8" fillId="0" borderId="14" xfId="43" applyNumberFormat="1" applyFont="1" applyFill="1" applyBorder="1" applyAlignment="1">
      <alignment/>
    </xf>
    <xf numFmtId="41" fontId="8" fillId="0" borderId="15" xfId="43" applyNumberFormat="1" applyFont="1" applyFill="1" applyBorder="1" applyAlignment="1">
      <alignment horizontal="center"/>
    </xf>
    <xf numFmtId="41" fontId="8" fillId="0" borderId="15" xfId="43" applyNumberFormat="1" applyFont="1" applyFill="1" applyBorder="1" applyAlignment="1">
      <alignment/>
    </xf>
    <xf numFmtId="41" fontId="9" fillId="0" borderId="15" xfId="0" applyNumberFormat="1" applyFont="1" applyFill="1" applyBorder="1" applyAlignment="1">
      <alignment horizontal="center"/>
    </xf>
    <xf numFmtId="41" fontId="0" fillId="0" borderId="0" xfId="43" applyNumberFormat="1" applyFont="1" applyFill="1" applyAlignment="1">
      <alignment/>
    </xf>
    <xf numFmtId="0" fontId="8" fillId="0" borderId="14" xfId="0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left" vertical="top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41" fontId="1" fillId="0" borderId="15" xfId="43" applyNumberFormat="1" applyFont="1" applyFill="1" applyBorder="1" applyAlignment="1">
      <alignment horizontal="center" vertical="center"/>
    </xf>
    <xf numFmtId="41" fontId="8" fillId="0" borderId="0" xfId="43" applyNumberFormat="1" applyFont="1" applyFill="1" applyAlignment="1">
      <alignment horizontal="center"/>
    </xf>
    <xf numFmtId="41" fontId="8" fillId="0" borderId="0" xfId="43" applyNumberFormat="1" applyFont="1" applyFill="1" applyAlignment="1">
      <alignment/>
    </xf>
    <xf numFmtId="41" fontId="24" fillId="0" borderId="11" xfId="0" applyNumberFormat="1" applyFont="1" applyFill="1" applyBorder="1" applyAlignment="1">
      <alignment horizontal="center" vertical="center"/>
    </xf>
    <xf numFmtId="41" fontId="8" fillId="0" borderId="0" xfId="0" applyNumberFormat="1" applyFont="1" applyAlignment="1">
      <alignment/>
    </xf>
    <xf numFmtId="43" fontId="8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181" fontId="0" fillId="0" borderId="0" xfId="0" applyNumberFormat="1" applyFont="1" applyBorder="1" applyAlignment="1">
      <alignment horizontal="right"/>
    </xf>
    <xf numFmtId="41" fontId="68" fillId="0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75" fontId="0" fillId="0" borderId="0" xfId="42" applyNumberFormat="1" applyFont="1" applyAlignment="1">
      <alignment horizontal="center"/>
    </xf>
    <xf numFmtId="9" fontId="0" fillId="0" borderId="0" xfId="42" applyNumberFormat="1" applyFont="1" applyAlignment="1">
      <alignment horizontal="center"/>
    </xf>
    <xf numFmtId="0" fontId="0" fillId="0" borderId="0" xfId="0" applyFont="1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27" fillId="0" borderId="15" xfId="0" applyFont="1" applyFill="1" applyBorder="1" applyAlignment="1">
      <alignment/>
    </xf>
    <xf numFmtId="0" fontId="27" fillId="0" borderId="23" xfId="0" applyFont="1" applyFill="1" applyBorder="1" applyAlignment="1">
      <alignment/>
    </xf>
    <xf numFmtId="41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0" fillId="0" borderId="0" xfId="0" applyNumberFormat="1" applyFont="1" applyFill="1" applyAlignment="1">
      <alignment/>
    </xf>
    <xf numFmtId="41" fontId="68" fillId="0" borderId="14" xfId="0" applyNumberFormat="1" applyFont="1" applyFill="1" applyBorder="1" applyAlignment="1">
      <alignment/>
    </xf>
    <xf numFmtId="175" fontId="6" fillId="0" borderId="0" xfId="42" applyNumberFormat="1" applyFont="1" applyFill="1" applyAlignment="1">
      <alignment horizontal="center"/>
    </xf>
    <xf numFmtId="175" fontId="0" fillId="0" borderId="0" xfId="42" applyNumberFormat="1" applyFont="1" applyFill="1" applyAlignment="1">
      <alignment horizontal="center"/>
    </xf>
    <xf numFmtId="175" fontId="1" fillId="0" borderId="23" xfId="42" applyNumberFormat="1" applyFont="1" applyFill="1" applyBorder="1" applyAlignment="1">
      <alignment horizontal="center" vertical="justify"/>
    </xf>
    <xf numFmtId="175" fontId="1" fillId="0" borderId="24" xfId="42" applyNumberFormat="1" applyFont="1" applyFill="1" applyBorder="1" applyAlignment="1">
      <alignment horizontal="center" vertical="justify"/>
    </xf>
    <xf numFmtId="41" fontId="15" fillId="0" borderId="0" xfId="0" applyNumberFormat="1" applyFont="1" applyFill="1" applyBorder="1" applyAlignment="1">
      <alignment horizontal="center"/>
    </xf>
    <xf numFmtId="175" fontId="69" fillId="0" borderId="11" xfId="42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41" fontId="1" fillId="0" borderId="11" xfId="43" applyNumberFormat="1" applyFont="1" applyFill="1" applyBorder="1" applyAlignment="1">
      <alignment horizontal="center" vertical="center"/>
    </xf>
    <xf numFmtId="0" fontId="69" fillId="0" borderId="0" xfId="0" applyFont="1" applyFill="1" applyAlignment="1">
      <alignment/>
    </xf>
    <xf numFmtId="41" fontId="69" fillId="0" borderId="0" xfId="43" applyNumberFormat="1" applyFont="1" applyFill="1" applyAlignment="1">
      <alignment horizontal="center"/>
    </xf>
    <xf numFmtId="0" fontId="70" fillId="0" borderId="0" xfId="0" applyFont="1" applyFill="1" applyAlignment="1">
      <alignment/>
    </xf>
    <xf numFmtId="0" fontId="70" fillId="0" borderId="0" xfId="0" applyFont="1" applyFill="1" applyAlignment="1">
      <alignment horizontal="center" vertical="center" wrapText="1"/>
    </xf>
    <xf numFmtId="41" fontId="70" fillId="0" borderId="0" xfId="43" applyNumberFormat="1" applyFont="1" applyFill="1" applyAlignment="1">
      <alignment/>
    </xf>
    <xf numFmtId="41" fontId="0" fillId="0" borderId="0" xfId="43" applyNumberFormat="1" applyFont="1" applyFill="1" applyAlignment="1">
      <alignment/>
    </xf>
    <xf numFmtId="0" fontId="0" fillId="0" borderId="0" xfId="0" applyFill="1" applyAlignment="1">
      <alignment horizontal="center"/>
    </xf>
    <xf numFmtId="0" fontId="8" fillId="0" borderId="0" xfId="0" applyFont="1" applyFill="1" applyBorder="1" applyAlignment="1">
      <alignment horizontal="left" vertical="top"/>
    </xf>
    <xf numFmtId="0" fontId="0" fillId="0" borderId="15" xfId="0" applyFill="1" applyBorder="1" applyAlignment="1">
      <alignment/>
    </xf>
    <xf numFmtId="0" fontId="28" fillId="0" borderId="0" xfId="0" applyFont="1" applyFill="1" applyAlignment="1">
      <alignment/>
    </xf>
    <xf numFmtId="0" fontId="8" fillId="0" borderId="29" xfId="0" applyFont="1" applyFill="1" applyBorder="1" applyAlignment="1">
      <alignment horizontal="center"/>
    </xf>
    <xf numFmtId="41" fontId="10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41" fontId="10" fillId="0" borderId="0" xfId="0" applyNumberFormat="1" applyFont="1" applyFill="1" applyBorder="1" applyAlignment="1">
      <alignment horizontal="center"/>
    </xf>
    <xf numFmtId="41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41" fontId="9" fillId="0" borderId="29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1" fontId="2" fillId="35" borderId="11" xfId="0" applyNumberFormat="1" applyFont="1" applyFill="1" applyBorder="1" applyAlignment="1">
      <alignment/>
    </xf>
    <xf numFmtId="41" fontId="2" fillId="12" borderId="11" xfId="0" applyNumberFormat="1" applyFont="1" applyFill="1" applyBorder="1" applyAlignment="1">
      <alignment/>
    </xf>
    <xf numFmtId="175" fontId="8" fillId="36" borderId="11" xfId="42" applyNumberFormat="1" applyFont="1" applyFill="1" applyBorder="1" applyAlignment="1">
      <alignment/>
    </xf>
    <xf numFmtId="41" fontId="29" fillId="0" borderId="0" xfId="0" applyNumberFormat="1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175" fontId="0" fillId="36" borderId="0" xfId="42" applyNumberFormat="1" applyFont="1" applyFill="1" applyAlignment="1">
      <alignment/>
    </xf>
    <xf numFmtId="175" fontId="8" fillId="36" borderId="0" xfId="42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22" fillId="0" borderId="29" xfId="0" applyFont="1" applyFill="1" applyBorder="1" applyAlignment="1">
      <alignment/>
    </xf>
    <xf numFmtId="0" fontId="0" fillId="0" borderId="29" xfId="0" applyFill="1" applyBorder="1" applyAlignment="1">
      <alignment/>
    </xf>
    <xf numFmtId="41" fontId="9" fillId="0" borderId="29" xfId="0" applyNumberFormat="1" applyFont="1" applyFill="1" applyBorder="1" applyAlignment="1">
      <alignment horizontal="left"/>
    </xf>
    <xf numFmtId="0" fontId="23" fillId="0" borderId="29" xfId="0" applyFont="1" applyFill="1" applyBorder="1" applyAlignment="1">
      <alignment/>
    </xf>
    <xf numFmtId="41" fontId="9" fillId="0" borderId="29" xfId="0" applyNumberFormat="1" applyFont="1" applyFill="1" applyBorder="1" applyAlignment="1">
      <alignment horizontal="center"/>
    </xf>
    <xf numFmtId="41" fontId="8" fillId="0" borderId="11" xfId="43" applyNumberFormat="1" applyFont="1" applyFill="1" applyBorder="1" applyAlignment="1">
      <alignment horizontal="center"/>
    </xf>
    <xf numFmtId="41" fontId="8" fillId="0" borderId="11" xfId="43" applyNumberFormat="1" applyFont="1" applyFill="1" applyBorder="1" applyAlignment="1">
      <alignment/>
    </xf>
    <xf numFmtId="0" fontId="0" fillId="0" borderId="30" xfId="0" applyBorder="1" applyAlignment="1">
      <alignment/>
    </xf>
    <xf numFmtId="0" fontId="30" fillId="0" borderId="30" xfId="0" applyFont="1" applyBorder="1" applyAlignment="1">
      <alignment/>
    </xf>
    <xf numFmtId="0" fontId="0" fillId="0" borderId="0" xfId="0" applyAlignment="1">
      <alignment horizontal="center"/>
    </xf>
    <xf numFmtId="41" fontId="10" fillId="0" borderId="11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41" fontId="8" fillId="0" borderId="0" xfId="43" applyFont="1" applyAlignment="1">
      <alignment/>
    </xf>
    <xf numFmtId="0" fontId="8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41" fontId="8" fillId="0" borderId="15" xfId="43" applyFont="1" applyBorder="1" applyAlignment="1">
      <alignment/>
    </xf>
    <xf numFmtId="0" fontId="30" fillId="0" borderId="0" xfId="0" applyFont="1" applyAlignment="1">
      <alignment/>
    </xf>
    <xf numFmtId="0" fontId="0" fillId="0" borderId="30" xfId="0" applyBorder="1" applyAlignment="1">
      <alignment horizontal="center"/>
    </xf>
    <xf numFmtId="41" fontId="9" fillId="0" borderId="1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justify"/>
    </xf>
    <xf numFmtId="0" fontId="1" fillId="0" borderId="24" xfId="0" applyFont="1" applyFill="1" applyBorder="1" applyAlignment="1">
      <alignment horizontal="center" vertical="justify"/>
    </xf>
    <xf numFmtId="175" fontId="1" fillId="0" borderId="23" xfId="42" applyNumberFormat="1" applyFont="1" applyBorder="1" applyAlignment="1">
      <alignment horizontal="center" vertical="justify"/>
    </xf>
    <xf numFmtId="175" fontId="1" fillId="0" borderId="24" xfId="42" applyNumberFormat="1" applyFont="1" applyBorder="1" applyAlignment="1">
      <alignment horizontal="center" vertical="justify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75" fontId="1" fillId="0" borderId="23" xfId="42" applyNumberFormat="1" applyFont="1" applyBorder="1" applyAlignment="1">
      <alignment horizontal="center" vertical="center"/>
    </xf>
    <xf numFmtId="175" fontId="1" fillId="0" borderId="24" xfId="42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6" fillId="0" borderId="1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15" xfId="0" applyFont="1" applyBorder="1" applyAlignment="1">
      <alignment horizontal="center" vertical="justify"/>
    </xf>
    <xf numFmtId="0" fontId="16" fillId="0" borderId="17" xfId="0" applyFont="1" applyBorder="1" applyAlignment="1">
      <alignment horizontal="center" vertical="justify"/>
    </xf>
    <xf numFmtId="0" fontId="6" fillId="0" borderId="0" xfId="0" applyFont="1" applyFill="1" applyAlignment="1">
      <alignment horizontal="center"/>
    </xf>
    <xf numFmtId="41" fontId="1" fillId="0" borderId="23" xfId="43" applyNumberFormat="1" applyFont="1" applyFill="1" applyBorder="1" applyAlignment="1">
      <alignment horizontal="center" vertical="justify"/>
    </xf>
    <xf numFmtId="41" fontId="1" fillId="0" borderId="24" xfId="43" applyNumberFormat="1" applyFont="1" applyFill="1" applyBorder="1" applyAlignment="1">
      <alignment horizontal="center" vertical="justify"/>
    </xf>
    <xf numFmtId="41" fontId="69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aporan%20keuangan%20201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ALUH\tahun%202018\rekap%20simp%20201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apkeu%20lengkap%20201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lapkeu%20lengkap%202016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lapkeu%20lengkap%202017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rekap%20simp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Akun"/>
      <sheetName val="Kas"/>
      <sheetName val="Bank"/>
      <sheetName val="JM"/>
      <sheetName val="BB"/>
      <sheetName val="Laba Ditahan"/>
      <sheetName val="NL"/>
      <sheetName val="LR"/>
      <sheetName val="Neraca"/>
      <sheetName val="Arus Kas-1"/>
      <sheetName val="Aktiva"/>
      <sheetName val="BDDM"/>
      <sheetName val="JPb"/>
      <sheetName val="JPn"/>
      <sheetName val="Arus Kas-2"/>
      <sheetName val="Rekonsi"/>
      <sheetName val="Sheet1"/>
    </sheetNames>
    <sheetDataSet>
      <sheetData sheetId="8">
        <row r="8">
          <cell r="C8">
            <v>132468755</v>
          </cell>
        </row>
        <row r="9">
          <cell r="C9">
            <v>108692140</v>
          </cell>
        </row>
        <row r="10">
          <cell r="C10">
            <v>16649746</v>
          </cell>
        </row>
        <row r="12">
          <cell r="C12">
            <v>469246670</v>
          </cell>
        </row>
        <row r="13">
          <cell r="C13">
            <v>864872148</v>
          </cell>
        </row>
        <row r="14">
          <cell r="C14">
            <v>1894172.13</v>
          </cell>
        </row>
        <row r="15">
          <cell r="C15">
            <v>1762455582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ysn"/>
      <sheetName val="koperasi"/>
      <sheetName val="lain"/>
      <sheetName val="sukarela"/>
      <sheetName val="infaq"/>
      <sheetName val="Sheet1"/>
    </sheetNames>
    <sheetDataSet>
      <sheetData sheetId="0">
        <row r="91">
          <cell r="AF91">
            <v>1663425000</v>
          </cell>
        </row>
      </sheetData>
      <sheetData sheetId="1">
        <row r="33">
          <cell r="AC33">
            <v>192150000</v>
          </cell>
        </row>
      </sheetData>
      <sheetData sheetId="2">
        <row r="10">
          <cell r="Q10">
            <v>127766587</v>
          </cell>
        </row>
      </sheetData>
      <sheetData sheetId="3">
        <row r="17">
          <cell r="R17">
            <v>249429394</v>
          </cell>
        </row>
      </sheetData>
      <sheetData sheetId="4">
        <row r="128">
          <cell r="O128">
            <v>38927910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Akun"/>
      <sheetName val="Kas"/>
      <sheetName val="Bank"/>
      <sheetName val="JM"/>
      <sheetName val="BB"/>
      <sheetName val="Laba Ditahan"/>
      <sheetName val="NL"/>
      <sheetName val="LR"/>
      <sheetName val="Neraca"/>
      <sheetName val="Arus Kas-1"/>
      <sheetName val="Aktiva"/>
      <sheetName val="BDDM"/>
      <sheetName val="JPb"/>
      <sheetName val="JPn"/>
      <sheetName val="Arus Kas-2"/>
      <sheetName val="Rekonsi"/>
      <sheetName val="Sheet1"/>
    </sheetNames>
    <sheetDataSet>
      <sheetData sheetId="9">
        <row r="33">
          <cell r="G33">
            <v>438436155.0700002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Akun"/>
      <sheetName val="Kas"/>
      <sheetName val="Bank"/>
      <sheetName val="JM"/>
      <sheetName val="BB"/>
      <sheetName val="Laba Ditahan"/>
      <sheetName val="NL"/>
      <sheetName val="LR"/>
      <sheetName val="Neraca"/>
      <sheetName val="Arus Kas-1"/>
      <sheetName val="Aktiva"/>
      <sheetName val="BDDM"/>
      <sheetName val="JPb"/>
      <sheetName val="JPn"/>
      <sheetName val="Arus Kas-2"/>
      <sheetName val="Rekonsi"/>
      <sheetName val="Sheet1"/>
    </sheetNames>
    <sheetDataSet>
      <sheetData sheetId="9">
        <row r="32">
          <cell r="G32">
            <v>28767373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Akun"/>
      <sheetName val="Kas"/>
      <sheetName val="Bank"/>
      <sheetName val="JM"/>
      <sheetName val="BB"/>
      <sheetName val="Laba Ditahan"/>
      <sheetName val="NL"/>
      <sheetName val="LR"/>
      <sheetName val="Neraca"/>
      <sheetName val="Arus Kas-1"/>
      <sheetName val="Aktiva"/>
      <sheetName val="BDDM"/>
      <sheetName val="JPb"/>
      <sheetName val="JPn"/>
      <sheetName val="Arus Kas-2"/>
      <sheetName val="Rekonsi"/>
      <sheetName val="Sheet1"/>
    </sheetNames>
    <sheetDataSet>
      <sheetData sheetId="9">
        <row r="42">
          <cell r="D42">
            <v>2433756892.2066665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ysn"/>
      <sheetName val="koperasi"/>
      <sheetName val="lain"/>
      <sheetName val="sukarela"/>
      <sheetName val="infaq"/>
      <sheetName val="Sheet1"/>
    </sheetNames>
    <sheetDataSet>
      <sheetData sheetId="3">
        <row r="24">
          <cell r="R24">
            <v>3600577.2030274672</v>
          </cell>
        </row>
        <row r="26">
          <cell r="R26">
            <v>3076898.127654297</v>
          </cell>
        </row>
        <row r="28">
          <cell r="R28">
            <v>720297.7241887603</v>
          </cell>
        </row>
        <row r="30">
          <cell r="R30">
            <v>128853.44926934423</v>
          </cell>
        </row>
        <row r="32">
          <cell r="R32">
            <v>380520.5383800774</v>
          </cell>
        </row>
        <row r="34">
          <cell r="R34">
            <v>3515.296644277415</v>
          </cell>
        </row>
        <row r="36">
          <cell r="R36">
            <v>5276484.532109074</v>
          </cell>
        </row>
        <row r="38">
          <cell r="R38">
            <v>9073945.229917709</v>
          </cell>
        </row>
        <row r="40">
          <cell r="R40">
            <v>216365.61069963363</v>
          </cell>
        </row>
        <row r="42">
          <cell r="R42">
            <v>857911.1866619117</v>
          </cell>
        </row>
        <row r="44">
          <cell r="R44">
            <v>27185.298045188967</v>
          </cell>
        </row>
        <row r="46">
          <cell r="R46">
            <v>1881326.5522700232</v>
          </cell>
        </row>
        <row r="47">
          <cell r="R47">
            <v>25243880.748867765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6"/>
  <sheetViews>
    <sheetView tabSelected="1" zoomScalePageLayoutView="0" workbookViewId="0" topLeftCell="A1">
      <pane xSplit="6" ySplit="8" topLeftCell="G135" activePane="bottomRight" state="frozen"/>
      <selection pane="topLeft" activeCell="A1" sqref="A1"/>
      <selection pane="topRight" activeCell="G1" sqref="G1"/>
      <selection pane="bottomLeft" activeCell="A9" sqref="A9"/>
      <selection pane="bottomRight" activeCell="K137" sqref="K137"/>
    </sheetView>
  </sheetViews>
  <sheetFormatPr defaultColWidth="9.140625" defaultRowHeight="21.75" customHeight="1"/>
  <cols>
    <col min="1" max="1" width="5.140625" style="155" customWidth="1"/>
    <col min="2" max="2" width="25.28125" style="155" customWidth="1"/>
    <col min="3" max="3" width="17.7109375" style="155" customWidth="1"/>
    <col min="4" max="4" width="11.57421875" style="155" customWidth="1"/>
    <col min="5" max="5" width="19.28125" style="155" customWidth="1"/>
    <col min="6" max="6" width="18.421875" style="155" customWidth="1"/>
    <col min="7" max="7" width="16.00390625" style="106" customWidth="1"/>
    <col min="8" max="8" width="17.28125" style="128" customWidth="1"/>
    <col min="9" max="9" width="19.7109375" style="106" customWidth="1"/>
    <col min="10" max="10" width="19.00390625" style="106" customWidth="1"/>
    <col min="11" max="11" width="18.8515625" style="106" customWidth="1"/>
    <col min="12" max="12" width="10.57421875" style="155" customWidth="1"/>
    <col min="13" max="16384" width="9.140625" style="155" customWidth="1"/>
  </cols>
  <sheetData>
    <row r="1" spans="1:11" ht="21.75" customHeight="1">
      <c r="A1" s="226" t="s">
        <v>417</v>
      </c>
      <c r="B1" s="226"/>
      <c r="C1" s="226"/>
      <c r="D1" s="226"/>
      <c r="E1" s="226"/>
      <c r="F1" s="226"/>
      <c r="G1" s="226"/>
      <c r="H1" s="168"/>
      <c r="I1" s="80"/>
      <c r="J1" s="80"/>
      <c r="K1" s="80"/>
    </row>
    <row r="2" spans="1:6" ht="4.5" customHeight="1" thickBot="1">
      <c r="A2" s="4"/>
      <c r="B2" s="4"/>
      <c r="C2" s="4"/>
      <c r="D2" s="4"/>
      <c r="E2" s="6"/>
      <c r="F2" s="90"/>
    </row>
    <row r="3" spans="1:6" ht="21.75" customHeight="1" thickTop="1">
      <c r="A3" s="227" t="s">
        <v>168</v>
      </c>
      <c r="B3" s="228"/>
      <c r="C3" s="31"/>
      <c r="D3" s="31"/>
      <c r="E3" s="107">
        <f>Sheet2!D11</f>
        <v>296720192.62911546</v>
      </c>
      <c r="F3" s="91"/>
    </row>
    <row r="4" spans="1:9" ht="21.75" customHeight="1">
      <c r="A4" s="123" t="s">
        <v>384</v>
      </c>
      <c r="B4" s="124"/>
      <c r="C4" s="125">
        <v>0.1</v>
      </c>
      <c r="D4" s="126"/>
      <c r="E4" s="122">
        <f>E3-F4</f>
        <v>267048173.3662039</v>
      </c>
      <c r="F4" s="127">
        <f>E3*C4</f>
        <v>29672019.262911547</v>
      </c>
      <c r="G4" s="133">
        <f>E4-H137</f>
        <v>228914943.3662039</v>
      </c>
      <c r="I4" s="106">
        <f>E5+G5</f>
        <v>254158824.11507165</v>
      </c>
    </row>
    <row r="5" spans="1:9" ht="21.75" customHeight="1" thickBot="1">
      <c r="A5" s="229" t="s">
        <v>297</v>
      </c>
      <c r="B5" s="230"/>
      <c r="C5" s="32">
        <v>0.67</v>
      </c>
      <c r="D5" s="33"/>
      <c r="E5" s="113">
        <f>G4</f>
        <v>228914943.3662039</v>
      </c>
      <c r="F5" s="172">
        <f>E5-G5</f>
        <v>203671062.61733615</v>
      </c>
      <c r="G5" s="172">
        <f>'[6]sukarela'!$R$47</f>
        <v>25243880.748867765</v>
      </c>
      <c r="I5" s="156"/>
    </row>
    <row r="6" spans="6:10" ht="14.25" customHeight="1" thickTop="1">
      <c r="F6" s="158" t="s">
        <v>391</v>
      </c>
      <c r="G6" s="128" t="s">
        <v>390</v>
      </c>
      <c r="H6" s="169">
        <f>COUNTA(H9:H136)</f>
        <v>67</v>
      </c>
      <c r="I6" s="157">
        <v>0.6</v>
      </c>
      <c r="J6" s="157">
        <v>0.4</v>
      </c>
    </row>
    <row r="7" spans="1:12" ht="13.5" customHeight="1">
      <c r="A7" s="231" t="s">
        <v>0</v>
      </c>
      <c r="B7" s="231" t="s">
        <v>1</v>
      </c>
      <c r="C7" s="231" t="s">
        <v>2</v>
      </c>
      <c r="D7" s="233" t="s">
        <v>3</v>
      </c>
      <c r="E7" s="233" t="s">
        <v>424</v>
      </c>
      <c r="F7" s="86" t="s">
        <v>355</v>
      </c>
      <c r="G7" s="235" t="s">
        <v>170</v>
      </c>
      <c r="H7" s="170" t="s">
        <v>340</v>
      </c>
      <c r="I7" s="239">
        <f>H137*60%</f>
        <v>22879938</v>
      </c>
      <c r="J7" s="239">
        <f>H137*40%</f>
        <v>15253292</v>
      </c>
      <c r="K7" s="239" t="s">
        <v>350</v>
      </c>
      <c r="L7" s="233" t="s">
        <v>182</v>
      </c>
    </row>
    <row r="8" spans="1:12" ht="16.5" customHeight="1" thickBot="1">
      <c r="A8" s="232"/>
      <c r="B8" s="232"/>
      <c r="C8" s="232"/>
      <c r="D8" s="234"/>
      <c r="E8" s="234"/>
      <c r="F8" s="87" t="s">
        <v>354</v>
      </c>
      <c r="G8" s="236"/>
      <c r="H8" s="171" t="s">
        <v>341</v>
      </c>
      <c r="I8" s="240"/>
      <c r="J8" s="240"/>
      <c r="K8" s="240"/>
      <c r="L8" s="234"/>
    </row>
    <row r="9" spans="1:12" ht="18.75" customHeight="1" thickTop="1">
      <c r="A9" s="167">
        <v>1</v>
      </c>
      <c r="B9" s="57" t="s">
        <v>4</v>
      </c>
      <c r="C9" s="9" t="s">
        <v>5</v>
      </c>
      <c r="D9" s="10" t="s">
        <v>6</v>
      </c>
      <c r="E9" s="3">
        <v>14400000</v>
      </c>
      <c r="F9" s="3"/>
      <c r="G9" s="94">
        <f>$F$5*E9/$E$137</f>
        <v>1478748.4520636133</v>
      </c>
      <c r="H9" s="94">
        <v>803250</v>
      </c>
      <c r="I9" s="81">
        <f>I7/110</f>
        <v>207999.43636363637</v>
      </c>
      <c r="J9" s="81">
        <f>(H9/$H$137)*$J$7</f>
        <v>321300</v>
      </c>
      <c r="K9" s="82">
        <f>G9+I9+J9</f>
        <v>2008047.8884272496</v>
      </c>
      <c r="L9" s="29" t="s">
        <v>183</v>
      </c>
    </row>
    <row r="10" spans="1:12" ht="18.75" customHeight="1">
      <c r="A10" s="154">
        <v>2</v>
      </c>
      <c r="B10" s="58" t="s">
        <v>7</v>
      </c>
      <c r="C10" s="12" t="s">
        <v>8</v>
      </c>
      <c r="D10" s="13" t="s">
        <v>9</v>
      </c>
      <c r="E10" s="3">
        <v>14400000</v>
      </c>
      <c r="F10" s="99">
        <v>39000000</v>
      </c>
      <c r="G10" s="94">
        <f>$F$5*E10/$E$137</f>
        <v>1478748.4520636133</v>
      </c>
      <c r="H10" s="94">
        <v>0</v>
      </c>
      <c r="I10" s="81">
        <f>I9</f>
        <v>207999.43636363637</v>
      </c>
      <c r="J10" s="81">
        <f>(H10/$H$137)*$J$7</f>
        <v>0</v>
      </c>
      <c r="K10" s="82">
        <f>G10+I10+J10</f>
        <v>1686747.8884272496</v>
      </c>
      <c r="L10" s="30" t="s">
        <v>184</v>
      </c>
    </row>
    <row r="11" spans="1:12" ht="18.75" customHeight="1">
      <c r="A11" s="11"/>
      <c r="B11" s="58"/>
      <c r="C11" s="12"/>
      <c r="D11" s="13"/>
      <c r="E11" s="3"/>
      <c r="F11" s="3"/>
      <c r="G11" s="173">
        <f>'[6]sukarela'!$R$24</f>
        <v>3600577.2030274672</v>
      </c>
      <c r="H11" s="94"/>
      <c r="I11" s="81"/>
      <c r="J11" s="81"/>
      <c r="K11" s="82">
        <f>G11+I11+J11</f>
        <v>3600577.2030274672</v>
      </c>
      <c r="L11" s="30"/>
    </row>
    <row r="12" spans="1:12" ht="18.75" customHeight="1">
      <c r="A12" s="154">
        <v>3</v>
      </c>
      <c r="B12" s="58" t="s">
        <v>10</v>
      </c>
      <c r="C12" s="12" t="s">
        <v>11</v>
      </c>
      <c r="D12" s="13" t="s">
        <v>9</v>
      </c>
      <c r="E12" s="3">
        <v>0</v>
      </c>
      <c r="F12" s="3"/>
      <c r="G12" s="94">
        <f>$E$5*E12/$E$137</f>
        <v>0</v>
      </c>
      <c r="H12" s="200"/>
      <c r="I12" s="81"/>
      <c r="J12" s="81">
        <f>(H12/$H$137)*$J$7</f>
        <v>0</v>
      </c>
      <c r="K12" s="82">
        <f>G12+I12+J12</f>
        <v>0</v>
      </c>
      <c r="L12" s="30" t="s">
        <v>185</v>
      </c>
    </row>
    <row r="13" spans="1:12" ht="18.75" customHeight="1">
      <c r="A13" s="154">
        <v>4</v>
      </c>
      <c r="B13" s="58" t="s">
        <v>14</v>
      </c>
      <c r="C13" s="12" t="s">
        <v>13</v>
      </c>
      <c r="D13" s="13" t="s">
        <v>9</v>
      </c>
      <c r="E13" s="3">
        <v>51850000</v>
      </c>
      <c r="F13" s="3"/>
      <c r="G13" s="94">
        <f aca="true" t="shared" si="0" ref="G13:G76">$F$5*E13/$E$137</f>
        <v>5324521.336076275</v>
      </c>
      <c r="H13" s="94"/>
      <c r="I13" s="81">
        <f>I10</f>
        <v>207999.43636363637</v>
      </c>
      <c r="J13" s="81">
        <f>(H13/$H$137)*$J$7</f>
        <v>0</v>
      </c>
      <c r="K13" s="82">
        <f aca="true" t="shared" si="1" ref="K13:K67">G13+I13+J13</f>
        <v>5532520.772439912</v>
      </c>
      <c r="L13" s="30" t="s">
        <v>186</v>
      </c>
    </row>
    <row r="14" spans="1:12" ht="18.75" customHeight="1">
      <c r="A14" s="154">
        <f>A13+1</f>
        <v>5</v>
      </c>
      <c r="B14" s="58" t="s">
        <v>16</v>
      </c>
      <c r="C14" s="12" t="s">
        <v>15</v>
      </c>
      <c r="D14" s="13" t="s">
        <v>9</v>
      </c>
      <c r="E14" s="3">
        <v>24800000</v>
      </c>
      <c r="F14" s="3"/>
      <c r="G14" s="94">
        <f t="shared" si="0"/>
        <v>2546733.445220668</v>
      </c>
      <c r="H14" s="94"/>
      <c r="I14" s="81">
        <f>I13</f>
        <v>207999.43636363637</v>
      </c>
      <c r="J14" s="81">
        <f>(H14/$H$137)*$J$7</f>
        <v>0</v>
      </c>
      <c r="K14" s="82">
        <f t="shared" si="1"/>
        <v>2754732.8815843044</v>
      </c>
      <c r="L14" s="30" t="s">
        <v>187</v>
      </c>
    </row>
    <row r="15" spans="1:12" s="158" customFormat="1" ht="18.75" customHeight="1">
      <c r="A15" s="154">
        <f>A14+1</f>
        <v>6</v>
      </c>
      <c r="B15" s="58" t="s">
        <v>19</v>
      </c>
      <c r="C15" s="12" t="s">
        <v>17</v>
      </c>
      <c r="D15" s="13" t="s">
        <v>9</v>
      </c>
      <c r="E15" s="93">
        <v>18100000</v>
      </c>
      <c r="F15" s="99">
        <v>11500000</v>
      </c>
      <c r="G15" s="94">
        <f t="shared" si="0"/>
        <v>1858704.651552181</v>
      </c>
      <c r="H15" s="94"/>
      <c r="I15" s="81">
        <f>I14</f>
        <v>207999.43636363637</v>
      </c>
      <c r="J15" s="94">
        <f>(H15/$H$137)*$J$7</f>
        <v>0</v>
      </c>
      <c r="K15" s="132">
        <f t="shared" si="1"/>
        <v>2066704.0879158173</v>
      </c>
      <c r="L15" s="30"/>
    </row>
    <row r="16" spans="1:12" s="158" customFormat="1" ht="18.75" customHeight="1">
      <c r="A16" s="154"/>
      <c r="B16" s="58"/>
      <c r="C16" s="12"/>
      <c r="D16" s="13"/>
      <c r="E16" s="93"/>
      <c r="F16" s="93"/>
      <c r="G16" s="173">
        <f>'[6]sukarela'!$R$42</f>
        <v>857911.1866619117</v>
      </c>
      <c r="H16" s="94"/>
      <c r="I16" s="81"/>
      <c r="J16" s="94"/>
      <c r="K16" s="132">
        <f t="shared" si="1"/>
        <v>857911.1866619117</v>
      </c>
      <c r="L16" s="30"/>
    </row>
    <row r="17" spans="1:12" ht="18.75" customHeight="1">
      <c r="A17" s="154">
        <f>A15+1</f>
        <v>7</v>
      </c>
      <c r="B17" s="58" t="s">
        <v>21</v>
      </c>
      <c r="C17" s="12" t="s">
        <v>18</v>
      </c>
      <c r="D17" s="13" t="s">
        <v>9</v>
      </c>
      <c r="E17" s="3">
        <v>13050000</v>
      </c>
      <c r="F17" s="3"/>
      <c r="G17" s="94">
        <f t="shared" si="0"/>
        <v>1340115.78468265</v>
      </c>
      <c r="H17" s="94"/>
      <c r="I17" s="81">
        <f>I14</f>
        <v>207999.43636363637</v>
      </c>
      <c r="J17" s="81">
        <f aca="true" t="shared" si="2" ref="J17:J50">(H17/$H$137)*$J$7</f>
        <v>0</v>
      </c>
      <c r="K17" s="132">
        <f t="shared" si="1"/>
        <v>1548115.2210462862</v>
      </c>
      <c r="L17" s="30" t="s">
        <v>188</v>
      </c>
    </row>
    <row r="18" spans="1:12" ht="18.75" customHeight="1">
      <c r="A18" s="154">
        <f>A17+1</f>
        <v>8</v>
      </c>
      <c r="B18" s="58" t="s">
        <v>23</v>
      </c>
      <c r="C18" s="12" t="s">
        <v>20</v>
      </c>
      <c r="D18" s="13" t="s">
        <v>9</v>
      </c>
      <c r="E18" s="3">
        <v>20250000</v>
      </c>
      <c r="F18" s="3"/>
      <c r="G18" s="94">
        <f t="shared" si="0"/>
        <v>2079490.0107144564</v>
      </c>
      <c r="H18" s="94">
        <v>550000</v>
      </c>
      <c r="I18" s="81">
        <f aca="true" t="shared" si="3" ref="I18:I78">I17</f>
        <v>207999.43636363637</v>
      </c>
      <c r="J18" s="81">
        <f t="shared" si="2"/>
        <v>220000</v>
      </c>
      <c r="K18" s="82">
        <f t="shared" si="1"/>
        <v>2507489.447078093</v>
      </c>
      <c r="L18" s="30" t="s">
        <v>189</v>
      </c>
    </row>
    <row r="19" spans="1:12" ht="18.75" customHeight="1">
      <c r="A19" s="154">
        <f>A18+1</f>
        <v>9</v>
      </c>
      <c r="B19" s="58" t="s">
        <v>25</v>
      </c>
      <c r="C19" s="12" t="s">
        <v>332</v>
      </c>
      <c r="D19" s="13" t="s">
        <v>26</v>
      </c>
      <c r="E19" s="3">
        <v>25900000</v>
      </c>
      <c r="F19" s="3"/>
      <c r="G19" s="94">
        <f t="shared" si="0"/>
        <v>2659693.3964199712</v>
      </c>
      <c r="H19" s="94">
        <v>520175</v>
      </c>
      <c r="I19" s="81">
        <f t="shared" si="3"/>
        <v>207999.43636363637</v>
      </c>
      <c r="J19" s="81">
        <f t="shared" si="2"/>
        <v>208070</v>
      </c>
      <c r="K19" s="82">
        <f t="shared" si="1"/>
        <v>3075762.8327836078</v>
      </c>
      <c r="L19" s="30" t="s">
        <v>190</v>
      </c>
    </row>
    <row r="20" spans="1:12" ht="18.75" customHeight="1">
      <c r="A20" s="154">
        <f aca="true" t="shared" si="4" ref="A20:A69">A19+1</f>
        <v>10</v>
      </c>
      <c r="B20" s="58" t="s">
        <v>27</v>
      </c>
      <c r="C20" s="12" t="s">
        <v>22</v>
      </c>
      <c r="D20" s="13" t="s">
        <v>9</v>
      </c>
      <c r="E20" s="3">
        <v>84000000</v>
      </c>
      <c r="F20" s="3"/>
      <c r="G20" s="94">
        <f t="shared" si="0"/>
        <v>8626032.637037745</v>
      </c>
      <c r="H20" s="94">
        <v>246000</v>
      </c>
      <c r="I20" s="81">
        <f t="shared" si="3"/>
        <v>207999.43636363637</v>
      </c>
      <c r="J20" s="81">
        <f t="shared" si="2"/>
        <v>98400</v>
      </c>
      <c r="K20" s="82">
        <f t="shared" si="1"/>
        <v>8932432.07340138</v>
      </c>
      <c r="L20" s="30" t="s">
        <v>191</v>
      </c>
    </row>
    <row r="21" spans="1:12" ht="18.75" customHeight="1">
      <c r="A21" s="154">
        <f t="shared" si="4"/>
        <v>11</v>
      </c>
      <c r="B21" s="58" t="s">
        <v>29</v>
      </c>
      <c r="C21" s="12" t="s">
        <v>24</v>
      </c>
      <c r="D21" s="13" t="s">
        <v>9</v>
      </c>
      <c r="E21" s="3">
        <v>14400000</v>
      </c>
      <c r="F21" s="3"/>
      <c r="G21" s="94">
        <f t="shared" si="0"/>
        <v>1478748.4520636133</v>
      </c>
      <c r="H21" s="94">
        <v>2200000</v>
      </c>
      <c r="I21" s="81">
        <f t="shared" si="3"/>
        <v>207999.43636363637</v>
      </c>
      <c r="J21" s="81">
        <f t="shared" si="2"/>
        <v>880000</v>
      </c>
      <c r="K21" s="82">
        <f t="shared" si="1"/>
        <v>2566747.8884272496</v>
      </c>
      <c r="L21" s="30" t="s">
        <v>305</v>
      </c>
    </row>
    <row r="22" spans="1:12" ht="18.75" customHeight="1">
      <c r="A22" s="154">
        <f t="shared" si="4"/>
        <v>12</v>
      </c>
      <c r="B22" s="58" t="s">
        <v>33</v>
      </c>
      <c r="C22" s="12" t="s">
        <v>28</v>
      </c>
      <c r="D22" s="13" t="s">
        <v>9</v>
      </c>
      <c r="E22" s="3">
        <v>10400000</v>
      </c>
      <c r="F22" s="3"/>
      <c r="G22" s="94">
        <f t="shared" si="0"/>
        <v>1067984.9931570543</v>
      </c>
      <c r="H22" s="94">
        <v>400000</v>
      </c>
      <c r="I22" s="81">
        <f t="shared" si="3"/>
        <v>207999.43636363637</v>
      </c>
      <c r="J22" s="81">
        <f t="shared" si="2"/>
        <v>160000</v>
      </c>
      <c r="K22" s="82">
        <f t="shared" si="1"/>
        <v>1435984.4295206906</v>
      </c>
      <c r="L22" s="30" t="s">
        <v>192</v>
      </c>
    </row>
    <row r="23" spans="1:12" ht="18.75" customHeight="1">
      <c r="A23" s="154">
        <f t="shared" si="4"/>
        <v>13</v>
      </c>
      <c r="B23" s="58" t="s">
        <v>35</v>
      </c>
      <c r="C23" s="12" t="s">
        <v>30</v>
      </c>
      <c r="D23" s="13" t="s">
        <v>9</v>
      </c>
      <c r="E23" s="3">
        <v>7350000</v>
      </c>
      <c r="F23" s="3"/>
      <c r="G23" s="94">
        <f t="shared" si="0"/>
        <v>754777.8557408027</v>
      </c>
      <c r="H23" s="94"/>
      <c r="I23" s="81">
        <f t="shared" si="3"/>
        <v>207999.43636363637</v>
      </c>
      <c r="J23" s="81">
        <f t="shared" si="2"/>
        <v>0</v>
      </c>
      <c r="K23" s="82">
        <f t="shared" si="1"/>
        <v>962777.2921044391</v>
      </c>
      <c r="L23" s="30" t="s">
        <v>193</v>
      </c>
    </row>
    <row r="24" spans="1:12" ht="18.75" customHeight="1">
      <c r="A24" s="154">
        <f t="shared" si="4"/>
        <v>14</v>
      </c>
      <c r="B24" s="58" t="s">
        <v>39</v>
      </c>
      <c r="C24" s="12" t="s">
        <v>32</v>
      </c>
      <c r="D24" s="13" t="s">
        <v>9</v>
      </c>
      <c r="E24" s="3">
        <v>169800000</v>
      </c>
      <c r="F24" s="3"/>
      <c r="G24" s="94">
        <f t="shared" si="0"/>
        <v>17436908.830583442</v>
      </c>
      <c r="H24" s="94">
        <v>2600000</v>
      </c>
      <c r="I24" s="81">
        <f>I23</f>
        <v>207999.43636363637</v>
      </c>
      <c r="J24" s="81">
        <f t="shared" si="2"/>
        <v>1040000.0000000001</v>
      </c>
      <c r="K24" s="82">
        <f t="shared" si="1"/>
        <v>18684908.26694708</v>
      </c>
      <c r="L24" s="30" t="s">
        <v>194</v>
      </c>
    </row>
    <row r="25" spans="1:12" ht="18.75" customHeight="1">
      <c r="A25" s="154">
        <f t="shared" si="4"/>
        <v>15</v>
      </c>
      <c r="B25" s="58" t="s">
        <v>41</v>
      </c>
      <c r="C25" s="12" t="s">
        <v>34</v>
      </c>
      <c r="D25" s="13" t="s">
        <v>9</v>
      </c>
      <c r="E25" s="3">
        <v>28700000</v>
      </c>
      <c r="F25" s="3"/>
      <c r="G25" s="94">
        <f t="shared" si="0"/>
        <v>2947227.817654563</v>
      </c>
      <c r="H25" s="94">
        <v>1180000</v>
      </c>
      <c r="I25" s="81">
        <f t="shared" si="3"/>
        <v>207999.43636363637</v>
      </c>
      <c r="J25" s="81">
        <f t="shared" si="2"/>
        <v>472000</v>
      </c>
      <c r="K25" s="82">
        <f t="shared" si="1"/>
        <v>3627227.2540181996</v>
      </c>
      <c r="L25" s="30" t="s">
        <v>195</v>
      </c>
    </row>
    <row r="26" spans="1:12" ht="18.75" customHeight="1">
      <c r="A26" s="154">
        <f t="shared" si="4"/>
        <v>16</v>
      </c>
      <c r="B26" s="58" t="s">
        <v>42</v>
      </c>
      <c r="C26" s="12" t="s">
        <v>36</v>
      </c>
      <c r="D26" s="13" t="s">
        <v>9</v>
      </c>
      <c r="E26" s="3">
        <v>14400000</v>
      </c>
      <c r="F26" s="3"/>
      <c r="G26" s="94">
        <f t="shared" si="0"/>
        <v>1478748.4520636133</v>
      </c>
      <c r="H26" s="94">
        <v>715000</v>
      </c>
      <c r="I26" s="81">
        <f t="shared" si="3"/>
        <v>207999.43636363637</v>
      </c>
      <c r="J26" s="81">
        <f t="shared" si="2"/>
        <v>286000</v>
      </c>
      <c r="K26" s="82">
        <f t="shared" si="1"/>
        <v>1972747.8884272496</v>
      </c>
      <c r="L26" s="30" t="s">
        <v>196</v>
      </c>
    </row>
    <row r="27" spans="1:12" ht="18.75" customHeight="1">
      <c r="A27" s="154">
        <f t="shared" si="4"/>
        <v>17</v>
      </c>
      <c r="B27" s="58" t="s">
        <v>44</v>
      </c>
      <c r="C27" s="12" t="s">
        <v>38</v>
      </c>
      <c r="D27" s="13" t="s">
        <v>9</v>
      </c>
      <c r="E27" s="3">
        <v>154500000</v>
      </c>
      <c r="F27" s="3"/>
      <c r="G27" s="94">
        <f t="shared" si="0"/>
        <v>15865738.600265853</v>
      </c>
      <c r="H27" s="94"/>
      <c r="I27" s="81">
        <f t="shared" si="3"/>
        <v>207999.43636363637</v>
      </c>
      <c r="J27" s="81">
        <f t="shared" si="2"/>
        <v>0</v>
      </c>
      <c r="K27" s="82">
        <f t="shared" si="1"/>
        <v>16073738.036629489</v>
      </c>
      <c r="L27" s="30" t="s">
        <v>197</v>
      </c>
    </row>
    <row r="28" spans="1:12" ht="18.75" customHeight="1">
      <c r="A28" s="154">
        <f t="shared" si="4"/>
        <v>18</v>
      </c>
      <c r="B28" s="58" t="s">
        <v>46</v>
      </c>
      <c r="C28" s="12" t="s">
        <v>40</v>
      </c>
      <c r="D28" s="13" t="s">
        <v>9</v>
      </c>
      <c r="E28" s="3">
        <v>3675000</v>
      </c>
      <c r="F28" s="3"/>
      <c r="G28" s="94">
        <f t="shared" si="0"/>
        <v>377388.92787040136</v>
      </c>
      <c r="H28" s="94">
        <v>650000</v>
      </c>
      <c r="I28" s="81">
        <f t="shared" si="3"/>
        <v>207999.43636363637</v>
      </c>
      <c r="J28" s="81">
        <f t="shared" si="2"/>
        <v>260000.00000000003</v>
      </c>
      <c r="K28" s="82">
        <f t="shared" si="1"/>
        <v>845388.3642340377</v>
      </c>
      <c r="L28" s="30" t="s">
        <v>198</v>
      </c>
    </row>
    <row r="29" spans="1:12" ht="18.75" customHeight="1">
      <c r="A29" s="154">
        <f t="shared" si="4"/>
        <v>19</v>
      </c>
      <c r="B29" s="58" t="s">
        <v>48</v>
      </c>
      <c r="C29" s="12" t="s">
        <v>331</v>
      </c>
      <c r="D29" s="13" t="s">
        <v>9</v>
      </c>
      <c r="E29" s="3">
        <v>11475000</v>
      </c>
      <c r="F29" s="3"/>
      <c r="G29" s="94">
        <f t="shared" si="0"/>
        <v>1178377.6727381921</v>
      </c>
      <c r="H29" s="94"/>
      <c r="I29" s="81">
        <f t="shared" si="3"/>
        <v>207999.43636363637</v>
      </c>
      <c r="J29" s="81">
        <f t="shared" si="2"/>
        <v>0</v>
      </c>
      <c r="K29" s="82">
        <f t="shared" si="1"/>
        <v>1386377.1091018284</v>
      </c>
      <c r="L29" s="30" t="s">
        <v>199</v>
      </c>
    </row>
    <row r="30" spans="1:12" ht="18.75" customHeight="1">
      <c r="A30" s="154">
        <f t="shared" si="4"/>
        <v>20</v>
      </c>
      <c r="B30" s="58" t="s">
        <v>52</v>
      </c>
      <c r="C30" s="12" t="s">
        <v>45</v>
      </c>
      <c r="D30" s="13" t="s">
        <v>9</v>
      </c>
      <c r="E30" s="3">
        <v>31500000</v>
      </c>
      <c r="F30" s="3"/>
      <c r="G30" s="94">
        <f t="shared" si="0"/>
        <v>3234762.2388891545</v>
      </c>
      <c r="H30" s="94"/>
      <c r="I30" s="81">
        <f>I29</f>
        <v>207999.43636363637</v>
      </c>
      <c r="J30" s="81">
        <f t="shared" si="2"/>
        <v>0</v>
      </c>
      <c r="K30" s="82">
        <f t="shared" si="1"/>
        <v>3442761.675252791</v>
      </c>
      <c r="L30" s="30" t="s">
        <v>200</v>
      </c>
    </row>
    <row r="31" spans="1:12" ht="18.75" customHeight="1">
      <c r="A31" s="154">
        <f t="shared" si="4"/>
        <v>21</v>
      </c>
      <c r="B31" s="58" t="s">
        <v>54</v>
      </c>
      <c r="C31" s="12" t="s">
        <v>330</v>
      </c>
      <c r="D31" s="13" t="s">
        <v>9</v>
      </c>
      <c r="E31" s="3">
        <v>7000000</v>
      </c>
      <c r="F31" s="3"/>
      <c r="G31" s="94">
        <f t="shared" si="0"/>
        <v>718836.0530864787</v>
      </c>
      <c r="H31" s="94">
        <v>1890000</v>
      </c>
      <c r="I31" s="81">
        <f t="shared" si="3"/>
        <v>207999.43636363637</v>
      </c>
      <c r="J31" s="81">
        <f t="shared" si="2"/>
        <v>756000</v>
      </c>
      <c r="K31" s="82">
        <f t="shared" si="1"/>
        <v>1682835.4894501152</v>
      </c>
      <c r="L31" s="30" t="s">
        <v>306</v>
      </c>
    </row>
    <row r="32" spans="1:12" ht="18.75" customHeight="1">
      <c r="A32" s="154">
        <f t="shared" si="4"/>
        <v>22</v>
      </c>
      <c r="B32" s="58" t="s">
        <v>56</v>
      </c>
      <c r="C32" s="12" t="s">
        <v>329</v>
      </c>
      <c r="D32" s="13" t="s">
        <v>9</v>
      </c>
      <c r="E32" s="3">
        <v>0</v>
      </c>
      <c r="F32" s="3"/>
      <c r="G32" s="94">
        <f t="shared" si="0"/>
        <v>0</v>
      </c>
      <c r="H32" s="200"/>
      <c r="I32" s="81"/>
      <c r="J32" s="81">
        <f t="shared" si="2"/>
        <v>0</v>
      </c>
      <c r="K32" s="82">
        <f t="shared" si="1"/>
        <v>0</v>
      </c>
      <c r="L32" s="30" t="s">
        <v>201</v>
      </c>
    </row>
    <row r="33" spans="1:12" ht="18.75" customHeight="1">
      <c r="A33" s="154">
        <f t="shared" si="4"/>
        <v>23</v>
      </c>
      <c r="B33" s="58" t="s">
        <v>57</v>
      </c>
      <c r="C33" s="12" t="s">
        <v>328</v>
      </c>
      <c r="D33" s="13" t="s">
        <v>9</v>
      </c>
      <c r="E33" s="3">
        <v>9100000</v>
      </c>
      <c r="F33" s="3"/>
      <c r="G33" s="94">
        <f t="shared" si="0"/>
        <v>934486.8690124224</v>
      </c>
      <c r="H33" s="94"/>
      <c r="I33" s="81">
        <f>I31</f>
        <v>207999.43636363637</v>
      </c>
      <c r="J33" s="81">
        <f t="shared" si="2"/>
        <v>0</v>
      </c>
      <c r="K33" s="82">
        <f t="shared" si="1"/>
        <v>1142486.3053760587</v>
      </c>
      <c r="L33" s="30" t="s">
        <v>202</v>
      </c>
    </row>
    <row r="34" spans="1:12" ht="18.75" customHeight="1">
      <c r="A34" s="154">
        <f t="shared" si="4"/>
        <v>24</v>
      </c>
      <c r="B34" s="58" t="s">
        <v>59</v>
      </c>
      <c r="C34" s="12" t="s">
        <v>47</v>
      </c>
      <c r="D34" s="13" t="s">
        <v>9</v>
      </c>
      <c r="E34" s="3">
        <v>63500000</v>
      </c>
      <c r="F34" s="3"/>
      <c r="G34" s="94">
        <f t="shared" si="0"/>
        <v>6520869.910141629</v>
      </c>
      <c r="H34" s="94">
        <v>290000</v>
      </c>
      <c r="I34" s="81">
        <f t="shared" si="3"/>
        <v>207999.43636363637</v>
      </c>
      <c r="J34" s="81">
        <f t="shared" si="2"/>
        <v>116000</v>
      </c>
      <c r="K34" s="82">
        <f t="shared" si="1"/>
        <v>6844869.346505266</v>
      </c>
      <c r="L34" s="30" t="s">
        <v>203</v>
      </c>
    </row>
    <row r="35" spans="1:12" ht="18.75" customHeight="1">
      <c r="A35" s="154">
        <f t="shared" si="4"/>
        <v>25</v>
      </c>
      <c r="B35" s="58" t="s">
        <v>61</v>
      </c>
      <c r="C35" s="12" t="s">
        <v>49</v>
      </c>
      <c r="D35" s="13" t="s">
        <v>9</v>
      </c>
      <c r="E35" s="3">
        <v>14400000</v>
      </c>
      <c r="F35" s="3"/>
      <c r="G35" s="94">
        <f t="shared" si="0"/>
        <v>1478748.4520636133</v>
      </c>
      <c r="H35" s="94">
        <v>58000</v>
      </c>
      <c r="I35" s="81">
        <f t="shared" si="3"/>
        <v>207999.43636363637</v>
      </c>
      <c r="J35" s="81">
        <f t="shared" si="2"/>
        <v>23200</v>
      </c>
      <c r="K35" s="82">
        <f t="shared" si="1"/>
        <v>1709947.8884272496</v>
      </c>
      <c r="L35" s="30" t="s">
        <v>204</v>
      </c>
    </row>
    <row r="36" spans="1:12" ht="18.75" customHeight="1">
      <c r="A36" s="154">
        <f t="shared" si="4"/>
        <v>26</v>
      </c>
      <c r="B36" s="58" t="s">
        <v>63</v>
      </c>
      <c r="C36" s="12" t="s">
        <v>50</v>
      </c>
      <c r="D36" s="13" t="s">
        <v>9</v>
      </c>
      <c r="E36" s="3">
        <v>18375000</v>
      </c>
      <c r="F36" s="3"/>
      <c r="G36" s="94">
        <f t="shared" si="0"/>
        <v>1886944.6393520068</v>
      </c>
      <c r="H36" s="94">
        <v>1602560</v>
      </c>
      <c r="I36" s="81">
        <f t="shared" si="3"/>
        <v>207999.43636363637</v>
      </c>
      <c r="J36" s="81">
        <f t="shared" si="2"/>
        <v>641024</v>
      </c>
      <c r="K36" s="82">
        <f t="shared" si="1"/>
        <v>2735968.0757156434</v>
      </c>
      <c r="L36" s="30" t="s">
        <v>205</v>
      </c>
    </row>
    <row r="37" spans="1:12" ht="18.75" customHeight="1">
      <c r="A37" s="154">
        <f t="shared" si="4"/>
        <v>27</v>
      </c>
      <c r="B37" s="58" t="s">
        <v>66</v>
      </c>
      <c r="C37" s="12" t="s">
        <v>53</v>
      </c>
      <c r="D37" s="13" t="s">
        <v>9</v>
      </c>
      <c r="E37" s="3">
        <v>14400000</v>
      </c>
      <c r="F37" s="3"/>
      <c r="G37" s="94">
        <f t="shared" si="0"/>
        <v>1478748.4520636133</v>
      </c>
      <c r="H37" s="94">
        <v>600000</v>
      </c>
      <c r="I37" s="81">
        <f t="shared" si="3"/>
        <v>207999.43636363637</v>
      </c>
      <c r="J37" s="81">
        <f t="shared" si="2"/>
        <v>240000.00000000003</v>
      </c>
      <c r="K37" s="82">
        <f t="shared" si="1"/>
        <v>1926747.8884272496</v>
      </c>
      <c r="L37" s="30" t="s">
        <v>206</v>
      </c>
    </row>
    <row r="38" spans="1:12" ht="18.75" customHeight="1">
      <c r="A38" s="154">
        <f t="shared" si="4"/>
        <v>28</v>
      </c>
      <c r="B38" s="20" t="s">
        <v>68</v>
      </c>
      <c r="C38" s="12" t="s">
        <v>55</v>
      </c>
      <c r="D38" s="13" t="s">
        <v>9</v>
      </c>
      <c r="E38" s="3">
        <v>14400000</v>
      </c>
      <c r="F38" s="3"/>
      <c r="G38" s="94">
        <f t="shared" si="0"/>
        <v>1478748.4520636133</v>
      </c>
      <c r="H38" s="94">
        <v>250000</v>
      </c>
      <c r="I38" s="81">
        <f t="shared" si="3"/>
        <v>207999.43636363637</v>
      </c>
      <c r="J38" s="81">
        <f t="shared" si="2"/>
        <v>100000</v>
      </c>
      <c r="K38" s="82">
        <f t="shared" si="1"/>
        <v>1786747.8884272496</v>
      </c>
      <c r="L38" s="30" t="s">
        <v>207</v>
      </c>
    </row>
    <row r="39" spans="1:12" ht="18.75" customHeight="1">
      <c r="A39" s="154">
        <f t="shared" si="4"/>
        <v>29</v>
      </c>
      <c r="B39" s="20" t="s">
        <v>71</v>
      </c>
      <c r="C39" s="12" t="s">
        <v>58</v>
      </c>
      <c r="D39" s="13" t="s">
        <v>9</v>
      </c>
      <c r="E39" s="3">
        <v>8850000</v>
      </c>
      <c r="F39" s="3"/>
      <c r="G39" s="94">
        <f t="shared" si="0"/>
        <v>908814.1528307624</v>
      </c>
      <c r="H39" s="94">
        <v>219200</v>
      </c>
      <c r="I39" s="81">
        <f t="shared" si="3"/>
        <v>207999.43636363637</v>
      </c>
      <c r="J39" s="81">
        <f t="shared" si="2"/>
        <v>87680</v>
      </c>
      <c r="K39" s="82">
        <f t="shared" si="1"/>
        <v>1204493.5891943988</v>
      </c>
      <c r="L39" s="30" t="s">
        <v>208</v>
      </c>
    </row>
    <row r="40" spans="1:12" ht="18.75" customHeight="1">
      <c r="A40" s="154">
        <f t="shared" si="4"/>
        <v>30</v>
      </c>
      <c r="B40" s="20" t="s">
        <v>73</v>
      </c>
      <c r="C40" s="12" t="s">
        <v>60</v>
      </c>
      <c r="D40" s="13" t="s">
        <v>9</v>
      </c>
      <c r="E40" s="3">
        <v>3675000</v>
      </c>
      <c r="F40" s="3"/>
      <c r="G40" s="94">
        <f t="shared" si="0"/>
        <v>377388.92787040136</v>
      </c>
      <c r="H40" s="94"/>
      <c r="I40" s="81">
        <f t="shared" si="3"/>
        <v>207999.43636363637</v>
      </c>
      <c r="J40" s="81">
        <f t="shared" si="2"/>
        <v>0</v>
      </c>
      <c r="K40" s="82">
        <f t="shared" si="1"/>
        <v>585388.3642340377</v>
      </c>
      <c r="L40" s="30" t="s">
        <v>209</v>
      </c>
    </row>
    <row r="41" spans="1:12" ht="18.75" customHeight="1">
      <c r="A41" s="154">
        <f t="shared" si="4"/>
        <v>31</v>
      </c>
      <c r="B41" s="58" t="s">
        <v>75</v>
      </c>
      <c r="C41" s="12" t="s">
        <v>62</v>
      </c>
      <c r="D41" s="13" t="s">
        <v>76</v>
      </c>
      <c r="E41" s="3">
        <v>14400000</v>
      </c>
      <c r="F41" s="3"/>
      <c r="G41" s="94">
        <f t="shared" si="0"/>
        <v>1478748.4520636133</v>
      </c>
      <c r="H41" s="94">
        <v>500000</v>
      </c>
      <c r="I41" s="81">
        <f t="shared" si="3"/>
        <v>207999.43636363637</v>
      </c>
      <c r="J41" s="81">
        <f t="shared" si="2"/>
        <v>200000</v>
      </c>
      <c r="K41" s="82">
        <f t="shared" si="1"/>
        <v>1886747.8884272496</v>
      </c>
      <c r="L41" s="30" t="s">
        <v>210</v>
      </c>
    </row>
    <row r="42" spans="1:12" ht="18.75" customHeight="1">
      <c r="A42" s="154">
        <f t="shared" si="4"/>
        <v>32</v>
      </c>
      <c r="B42" s="58" t="s">
        <v>77</v>
      </c>
      <c r="C42" s="12" t="s">
        <v>64</v>
      </c>
      <c r="D42" s="13" t="s">
        <v>9</v>
      </c>
      <c r="E42" s="3">
        <v>113900000</v>
      </c>
      <c r="F42" s="3"/>
      <c r="G42" s="94">
        <f t="shared" si="0"/>
        <v>11696489.492364276</v>
      </c>
      <c r="H42" s="94">
        <v>1197120</v>
      </c>
      <c r="I42" s="81">
        <f t="shared" si="3"/>
        <v>207999.43636363637</v>
      </c>
      <c r="J42" s="81">
        <f t="shared" si="2"/>
        <v>478848</v>
      </c>
      <c r="K42" s="82">
        <f t="shared" si="1"/>
        <v>12383336.928727912</v>
      </c>
      <c r="L42" s="30" t="s">
        <v>211</v>
      </c>
    </row>
    <row r="43" spans="1:12" ht="18.75" customHeight="1">
      <c r="A43" s="154">
        <f t="shared" si="4"/>
        <v>33</v>
      </c>
      <c r="B43" s="58" t="s">
        <v>79</v>
      </c>
      <c r="C43" s="12" t="s">
        <v>65</v>
      </c>
      <c r="D43" s="13" t="s">
        <v>9</v>
      </c>
      <c r="E43" s="3">
        <v>7250000</v>
      </c>
      <c r="F43" s="3"/>
      <c r="G43" s="94">
        <f t="shared" si="0"/>
        <v>744508.7692681387</v>
      </c>
      <c r="H43" s="94">
        <v>932000</v>
      </c>
      <c r="I43" s="81">
        <f t="shared" si="3"/>
        <v>207999.43636363637</v>
      </c>
      <c r="J43" s="81">
        <f t="shared" si="2"/>
        <v>372800</v>
      </c>
      <c r="K43" s="82">
        <f t="shared" si="1"/>
        <v>1325308.205631775</v>
      </c>
      <c r="L43" s="30" t="s">
        <v>212</v>
      </c>
    </row>
    <row r="44" spans="1:12" ht="18.75" customHeight="1">
      <c r="A44" s="154">
        <f t="shared" si="4"/>
        <v>34</v>
      </c>
      <c r="B44" s="58" t="s">
        <v>81</v>
      </c>
      <c r="C44" s="12" t="s">
        <v>333</v>
      </c>
      <c r="D44" s="13" t="s">
        <v>9</v>
      </c>
      <c r="E44" s="3">
        <v>7250000</v>
      </c>
      <c r="F44" s="3"/>
      <c r="G44" s="94">
        <f t="shared" si="0"/>
        <v>744508.7692681387</v>
      </c>
      <c r="H44" s="94"/>
      <c r="I44" s="81">
        <f t="shared" si="3"/>
        <v>207999.43636363637</v>
      </c>
      <c r="J44" s="81">
        <f t="shared" si="2"/>
        <v>0</v>
      </c>
      <c r="K44" s="82">
        <f t="shared" si="1"/>
        <v>952508.2056317751</v>
      </c>
      <c r="L44" s="30" t="s">
        <v>213</v>
      </c>
    </row>
    <row r="45" spans="1:12" ht="18.75" customHeight="1">
      <c r="A45" s="154">
        <f t="shared" si="4"/>
        <v>35</v>
      </c>
      <c r="B45" s="58" t="s">
        <v>82</v>
      </c>
      <c r="C45" s="12" t="s">
        <v>67</v>
      </c>
      <c r="D45" s="13" t="s">
        <v>9</v>
      </c>
      <c r="E45" s="3">
        <v>7250000</v>
      </c>
      <c r="F45" s="3"/>
      <c r="G45" s="94">
        <f t="shared" si="0"/>
        <v>744508.7692681387</v>
      </c>
      <c r="H45" s="94"/>
      <c r="I45" s="81">
        <f t="shared" si="3"/>
        <v>207999.43636363637</v>
      </c>
      <c r="J45" s="81">
        <f t="shared" si="2"/>
        <v>0</v>
      </c>
      <c r="K45" s="82">
        <f t="shared" si="1"/>
        <v>952508.2056317751</v>
      </c>
      <c r="L45" s="30" t="s">
        <v>214</v>
      </c>
    </row>
    <row r="46" spans="1:12" ht="18.75" customHeight="1">
      <c r="A46" s="154">
        <f t="shared" si="4"/>
        <v>36</v>
      </c>
      <c r="B46" s="58" t="s">
        <v>83</v>
      </c>
      <c r="C46" s="12" t="s">
        <v>69</v>
      </c>
      <c r="D46" s="13" t="s">
        <v>9</v>
      </c>
      <c r="E46" s="3">
        <v>28700000</v>
      </c>
      <c r="F46" s="3"/>
      <c r="G46" s="94">
        <f t="shared" si="0"/>
        <v>2947227.817654563</v>
      </c>
      <c r="H46" s="94"/>
      <c r="I46" s="81">
        <f t="shared" si="3"/>
        <v>207999.43636363637</v>
      </c>
      <c r="J46" s="81">
        <f t="shared" si="2"/>
        <v>0</v>
      </c>
      <c r="K46" s="82">
        <f t="shared" si="1"/>
        <v>3155227.2540181996</v>
      </c>
      <c r="L46" s="30" t="s">
        <v>215</v>
      </c>
    </row>
    <row r="47" spans="1:12" ht="18.75" customHeight="1">
      <c r="A47" s="154">
        <f t="shared" si="4"/>
        <v>37</v>
      </c>
      <c r="B47" s="58" t="s">
        <v>85</v>
      </c>
      <c r="C47" s="12" t="s">
        <v>70</v>
      </c>
      <c r="D47" s="13" t="s">
        <v>76</v>
      </c>
      <c r="E47" s="3">
        <v>30600000</v>
      </c>
      <c r="F47" s="3"/>
      <c r="G47" s="94">
        <f t="shared" si="0"/>
        <v>3142340.4606351787</v>
      </c>
      <c r="H47" s="94">
        <v>1523900</v>
      </c>
      <c r="I47" s="81">
        <f t="shared" si="3"/>
        <v>207999.43636363637</v>
      </c>
      <c r="J47" s="81">
        <f t="shared" si="2"/>
        <v>609560</v>
      </c>
      <c r="K47" s="82">
        <f t="shared" si="1"/>
        <v>3959899.8969988152</v>
      </c>
      <c r="L47" s="30" t="s">
        <v>216</v>
      </c>
    </row>
    <row r="48" spans="1:12" ht="18.75" customHeight="1">
      <c r="A48" s="154">
        <f t="shared" si="4"/>
        <v>38</v>
      </c>
      <c r="B48" s="58" t="s">
        <v>87</v>
      </c>
      <c r="C48" s="12" t="s">
        <v>72</v>
      </c>
      <c r="D48" s="13" t="s">
        <v>9</v>
      </c>
      <c r="E48" s="3">
        <v>7250000</v>
      </c>
      <c r="F48" s="3"/>
      <c r="G48" s="94">
        <f t="shared" si="0"/>
        <v>744508.7692681387</v>
      </c>
      <c r="H48" s="94">
        <v>910000</v>
      </c>
      <c r="I48" s="81">
        <f t="shared" si="3"/>
        <v>207999.43636363637</v>
      </c>
      <c r="J48" s="81">
        <f t="shared" si="2"/>
        <v>364000</v>
      </c>
      <c r="K48" s="82">
        <f t="shared" si="1"/>
        <v>1316508.205631775</v>
      </c>
      <c r="L48" s="30" t="s">
        <v>217</v>
      </c>
    </row>
    <row r="49" spans="1:12" ht="18.75" customHeight="1">
      <c r="A49" s="154">
        <f t="shared" si="4"/>
        <v>39</v>
      </c>
      <c r="B49" s="58" t="s">
        <v>89</v>
      </c>
      <c r="C49" s="12" t="s">
        <v>74</v>
      </c>
      <c r="D49" s="13" t="s">
        <v>9</v>
      </c>
      <c r="E49" s="3">
        <v>2250000</v>
      </c>
      <c r="F49" s="3"/>
      <c r="G49" s="94">
        <f t="shared" si="0"/>
        <v>231054.44563493962</v>
      </c>
      <c r="H49" s="94">
        <v>660000</v>
      </c>
      <c r="I49" s="81">
        <f t="shared" si="3"/>
        <v>207999.43636363637</v>
      </c>
      <c r="J49" s="81">
        <f t="shared" si="2"/>
        <v>264000</v>
      </c>
      <c r="K49" s="82">
        <f t="shared" si="1"/>
        <v>703053.881998576</v>
      </c>
      <c r="L49" s="30" t="s">
        <v>218</v>
      </c>
    </row>
    <row r="50" spans="1:12" s="158" customFormat="1" ht="18.75" customHeight="1">
      <c r="A50" s="154">
        <f t="shared" si="4"/>
        <v>40</v>
      </c>
      <c r="B50" s="58" t="s">
        <v>90</v>
      </c>
      <c r="C50" s="12" t="s">
        <v>327</v>
      </c>
      <c r="D50" s="13" t="s">
        <v>9</v>
      </c>
      <c r="E50" s="93">
        <v>3700000</v>
      </c>
      <c r="F50" s="99">
        <v>31000000</v>
      </c>
      <c r="G50" s="94">
        <f t="shared" si="0"/>
        <v>379956.19948856736</v>
      </c>
      <c r="H50" s="94">
        <v>300000</v>
      </c>
      <c r="I50" s="81">
        <f t="shared" si="3"/>
        <v>207999.43636363637</v>
      </c>
      <c r="J50" s="94">
        <f t="shared" si="2"/>
        <v>120000.00000000001</v>
      </c>
      <c r="K50" s="132">
        <f t="shared" si="1"/>
        <v>707955.6358522037</v>
      </c>
      <c r="L50" s="30"/>
    </row>
    <row r="51" spans="1:12" s="158" customFormat="1" ht="18.75" customHeight="1">
      <c r="A51" s="154"/>
      <c r="B51" s="58"/>
      <c r="C51" s="12"/>
      <c r="D51" s="13"/>
      <c r="E51" s="93"/>
      <c r="F51" s="93"/>
      <c r="G51" s="173">
        <f>'[6]sukarela'!$R$26</f>
        <v>3076898.127654297</v>
      </c>
      <c r="H51" s="94"/>
      <c r="I51" s="81"/>
      <c r="J51" s="94"/>
      <c r="K51" s="132">
        <f t="shared" si="1"/>
        <v>3076898.127654297</v>
      </c>
      <c r="L51" s="30"/>
    </row>
    <row r="52" spans="1:12" ht="18.75" customHeight="1">
      <c r="A52" s="154">
        <f>A50+1</f>
        <v>41</v>
      </c>
      <c r="B52" s="58" t="s">
        <v>93</v>
      </c>
      <c r="C52" s="12" t="s">
        <v>78</v>
      </c>
      <c r="D52" s="13" t="s">
        <v>9</v>
      </c>
      <c r="E52" s="3">
        <v>3625000</v>
      </c>
      <c r="F52" s="3"/>
      <c r="G52" s="94">
        <f t="shared" si="0"/>
        <v>372254.38463406934</v>
      </c>
      <c r="H52" s="94">
        <v>300000</v>
      </c>
      <c r="I52" s="81">
        <f>I50</f>
        <v>207999.43636363637</v>
      </c>
      <c r="J52" s="81">
        <f aca="true" t="shared" si="5" ref="J52:J63">(H52/$H$137)*$J$7</f>
        <v>120000.00000000001</v>
      </c>
      <c r="K52" s="132">
        <f t="shared" si="1"/>
        <v>700253.8209977057</v>
      </c>
      <c r="L52" s="30" t="s">
        <v>219</v>
      </c>
    </row>
    <row r="53" spans="1:12" ht="18.75" customHeight="1">
      <c r="A53" s="154">
        <f t="shared" si="4"/>
        <v>42</v>
      </c>
      <c r="B53" s="58" t="s">
        <v>95</v>
      </c>
      <c r="C53" s="12" t="s">
        <v>80</v>
      </c>
      <c r="D53" s="13" t="s">
        <v>9</v>
      </c>
      <c r="E53" s="199">
        <v>17700000</v>
      </c>
      <c r="F53" s="3"/>
      <c r="G53" s="94">
        <f t="shared" si="0"/>
        <v>1817628.3056615249</v>
      </c>
      <c r="H53" s="94"/>
      <c r="I53" s="81">
        <f t="shared" si="3"/>
        <v>207999.43636363637</v>
      </c>
      <c r="J53" s="81">
        <f t="shared" si="5"/>
        <v>0</v>
      </c>
      <c r="K53" s="82">
        <f t="shared" si="1"/>
        <v>2025627.7420251612</v>
      </c>
      <c r="L53" s="30" t="s">
        <v>220</v>
      </c>
    </row>
    <row r="54" spans="1:12" ht="18.75" customHeight="1">
      <c r="A54" s="154">
        <f t="shared" si="4"/>
        <v>43</v>
      </c>
      <c r="B54" s="58" t="s">
        <v>401</v>
      </c>
      <c r="C54" s="12" t="s">
        <v>402</v>
      </c>
      <c r="D54" s="13" t="s">
        <v>9</v>
      </c>
      <c r="E54" s="199">
        <v>10666587</v>
      </c>
      <c r="F54" s="3"/>
      <c r="G54" s="94">
        <f t="shared" si="0"/>
        <v>1095361.042711935</v>
      </c>
      <c r="H54" s="94"/>
      <c r="I54" s="81">
        <f t="shared" si="3"/>
        <v>207999.43636363637</v>
      </c>
      <c r="J54" s="81">
        <f t="shared" si="5"/>
        <v>0</v>
      </c>
      <c r="K54" s="82">
        <f t="shared" si="1"/>
        <v>1303360.4790755713</v>
      </c>
      <c r="L54" s="30" t="s">
        <v>221</v>
      </c>
    </row>
    <row r="55" spans="1:12" ht="18.75" customHeight="1">
      <c r="A55" s="154">
        <f t="shared" si="4"/>
        <v>44</v>
      </c>
      <c r="B55" s="58" t="s">
        <v>99</v>
      </c>
      <c r="C55" s="12" t="s">
        <v>84</v>
      </c>
      <c r="D55" s="13" t="s">
        <v>9</v>
      </c>
      <c r="E55" s="199">
        <v>37100000</v>
      </c>
      <c r="F55" s="3"/>
      <c r="G55" s="94">
        <f t="shared" si="0"/>
        <v>3809831.0813583373</v>
      </c>
      <c r="H55" s="94"/>
      <c r="I55" s="81">
        <f t="shared" si="3"/>
        <v>207999.43636363637</v>
      </c>
      <c r="J55" s="81">
        <f t="shared" si="5"/>
        <v>0</v>
      </c>
      <c r="K55" s="82">
        <f t="shared" si="1"/>
        <v>4017830.517721974</v>
      </c>
      <c r="L55" s="30" t="s">
        <v>222</v>
      </c>
    </row>
    <row r="56" spans="1:12" ht="18.75" customHeight="1">
      <c r="A56" s="154">
        <f t="shared" si="4"/>
        <v>45</v>
      </c>
      <c r="B56" s="58" t="s">
        <v>101</v>
      </c>
      <c r="C56" s="12" t="s">
        <v>86</v>
      </c>
      <c r="D56" s="13" t="s">
        <v>9</v>
      </c>
      <c r="E56" s="3">
        <v>14400000</v>
      </c>
      <c r="F56" s="3"/>
      <c r="G56" s="94">
        <f t="shared" si="0"/>
        <v>1478748.4520636133</v>
      </c>
      <c r="H56" s="94">
        <v>716000</v>
      </c>
      <c r="I56" s="81">
        <f t="shared" si="3"/>
        <v>207999.43636363637</v>
      </c>
      <c r="J56" s="81">
        <f t="shared" si="5"/>
        <v>286400</v>
      </c>
      <c r="K56" s="82">
        <f t="shared" si="1"/>
        <v>1973147.8884272496</v>
      </c>
      <c r="L56" s="30" t="s">
        <v>222</v>
      </c>
    </row>
    <row r="57" spans="1:12" ht="18.75" customHeight="1">
      <c r="A57" s="154">
        <f t="shared" si="4"/>
        <v>46</v>
      </c>
      <c r="B57" s="58" t="s">
        <v>103</v>
      </c>
      <c r="C57" s="12" t="s">
        <v>88</v>
      </c>
      <c r="D57" s="13" t="s">
        <v>9</v>
      </c>
      <c r="E57" s="3">
        <v>45300000</v>
      </c>
      <c r="F57" s="3"/>
      <c r="G57" s="94">
        <f t="shared" si="0"/>
        <v>4651896.172116784</v>
      </c>
      <c r="H57" s="94">
        <v>100000</v>
      </c>
      <c r="I57" s="81">
        <f t="shared" si="3"/>
        <v>207999.43636363637</v>
      </c>
      <c r="J57" s="81">
        <f t="shared" si="5"/>
        <v>40000</v>
      </c>
      <c r="K57" s="82">
        <f t="shared" si="1"/>
        <v>4899895.608480421</v>
      </c>
      <c r="L57" s="30" t="s">
        <v>223</v>
      </c>
    </row>
    <row r="58" spans="1:12" ht="18.75" customHeight="1">
      <c r="A58" s="154">
        <f t="shared" si="4"/>
        <v>47</v>
      </c>
      <c r="B58" s="58" t="s">
        <v>106</v>
      </c>
      <c r="C58" s="12" t="s">
        <v>91</v>
      </c>
      <c r="D58" s="13" t="s">
        <v>9</v>
      </c>
      <c r="E58" s="3">
        <v>17750000</v>
      </c>
      <c r="F58" s="3"/>
      <c r="G58" s="94">
        <f t="shared" si="0"/>
        <v>1822762.848897857</v>
      </c>
      <c r="H58" s="94">
        <v>969000</v>
      </c>
      <c r="I58" s="81">
        <f t="shared" si="3"/>
        <v>207999.43636363637</v>
      </c>
      <c r="J58" s="81">
        <f t="shared" si="5"/>
        <v>387600</v>
      </c>
      <c r="K58" s="82">
        <f t="shared" si="1"/>
        <v>2418362.285261493</v>
      </c>
      <c r="L58" s="30" t="s">
        <v>224</v>
      </c>
    </row>
    <row r="59" spans="1:12" ht="18.75" customHeight="1">
      <c r="A59" s="154">
        <f t="shared" si="4"/>
        <v>48</v>
      </c>
      <c r="B59" s="58" t="s">
        <v>108</v>
      </c>
      <c r="C59" s="12" t="s">
        <v>92</v>
      </c>
      <c r="D59" s="13" t="s">
        <v>9</v>
      </c>
      <c r="E59" s="3">
        <v>36650000</v>
      </c>
      <c r="F59" s="93"/>
      <c r="G59" s="94">
        <f t="shared" si="0"/>
        <v>3763620.1922313496</v>
      </c>
      <c r="H59" s="94">
        <v>300000</v>
      </c>
      <c r="I59" s="81">
        <f t="shared" si="3"/>
        <v>207999.43636363637</v>
      </c>
      <c r="J59" s="81">
        <f t="shared" si="5"/>
        <v>120000.00000000001</v>
      </c>
      <c r="K59" s="82">
        <f t="shared" si="1"/>
        <v>4091619.628594986</v>
      </c>
      <c r="L59" s="30" t="s">
        <v>225</v>
      </c>
    </row>
    <row r="60" spans="1:12" ht="18.75" customHeight="1">
      <c r="A60" s="154">
        <f>A59+1</f>
        <v>49</v>
      </c>
      <c r="B60" s="58" t="s">
        <v>110</v>
      </c>
      <c r="C60" s="12" t="s">
        <v>94</v>
      </c>
      <c r="D60" s="13" t="s">
        <v>9</v>
      </c>
      <c r="E60" s="3">
        <v>12350000</v>
      </c>
      <c r="F60" s="3"/>
      <c r="G60" s="94">
        <f t="shared" si="0"/>
        <v>1268232.179374002</v>
      </c>
      <c r="H60" s="94"/>
      <c r="I60" s="81">
        <f>I59</f>
        <v>207999.43636363637</v>
      </c>
      <c r="J60" s="81">
        <f t="shared" si="5"/>
        <v>0</v>
      </c>
      <c r="K60" s="82">
        <f t="shared" si="1"/>
        <v>1476231.6157376382</v>
      </c>
      <c r="L60" s="30" t="s">
        <v>226</v>
      </c>
    </row>
    <row r="61" spans="1:12" ht="18.75" customHeight="1">
      <c r="A61" s="154">
        <f t="shared" si="4"/>
        <v>50</v>
      </c>
      <c r="B61" s="58" t="s">
        <v>112</v>
      </c>
      <c r="C61" s="12" t="s">
        <v>96</v>
      </c>
      <c r="D61" s="13" t="s">
        <v>9</v>
      </c>
      <c r="E61" s="3">
        <v>6400000</v>
      </c>
      <c r="F61" s="3"/>
      <c r="G61" s="94">
        <f t="shared" si="0"/>
        <v>657221.5342504949</v>
      </c>
      <c r="H61" s="94"/>
      <c r="I61" s="81">
        <f t="shared" si="3"/>
        <v>207999.43636363637</v>
      </c>
      <c r="J61" s="81">
        <f t="shared" si="5"/>
        <v>0</v>
      </c>
      <c r="K61" s="82">
        <f t="shared" si="1"/>
        <v>865220.9706141313</v>
      </c>
      <c r="L61" s="30" t="s">
        <v>227</v>
      </c>
    </row>
    <row r="62" spans="1:12" ht="18.75" customHeight="1">
      <c r="A62" s="154">
        <f t="shared" si="4"/>
        <v>51</v>
      </c>
      <c r="B62" s="58" t="s">
        <v>114</v>
      </c>
      <c r="C62" s="12" t="s">
        <v>97</v>
      </c>
      <c r="D62" s="13" t="s">
        <v>9</v>
      </c>
      <c r="E62" s="3">
        <v>21650000</v>
      </c>
      <c r="F62" s="3"/>
      <c r="G62" s="94">
        <f t="shared" si="0"/>
        <v>2223257.221331752</v>
      </c>
      <c r="H62" s="94">
        <v>125001</v>
      </c>
      <c r="I62" s="81">
        <f t="shared" si="3"/>
        <v>207999.43636363637</v>
      </c>
      <c r="J62" s="81">
        <f t="shared" si="5"/>
        <v>50000.4</v>
      </c>
      <c r="K62" s="82">
        <f t="shared" si="1"/>
        <v>2481257.0576953883</v>
      </c>
      <c r="L62" s="30" t="s">
        <v>228</v>
      </c>
    </row>
    <row r="63" spans="1:12" ht="18.75" customHeight="1">
      <c r="A63" s="154">
        <f t="shared" si="4"/>
        <v>52</v>
      </c>
      <c r="B63" s="58" t="s">
        <v>116</v>
      </c>
      <c r="C63" s="12" t="s">
        <v>98</v>
      </c>
      <c r="D63" s="13" t="s">
        <v>9</v>
      </c>
      <c r="E63" s="3">
        <v>14400000</v>
      </c>
      <c r="F63" s="99">
        <v>7200000</v>
      </c>
      <c r="G63" s="94">
        <f t="shared" si="0"/>
        <v>1478748.4520636133</v>
      </c>
      <c r="H63" s="94"/>
      <c r="I63" s="81">
        <f t="shared" si="3"/>
        <v>207999.43636363637</v>
      </c>
      <c r="J63" s="81">
        <f t="shared" si="5"/>
        <v>0</v>
      </c>
      <c r="K63" s="82">
        <f t="shared" si="1"/>
        <v>1686747.8884272496</v>
      </c>
      <c r="L63" s="30" t="s">
        <v>229</v>
      </c>
    </row>
    <row r="64" spans="1:12" ht="18.75" customHeight="1">
      <c r="A64" s="11"/>
      <c r="B64" s="58"/>
      <c r="C64" s="12"/>
      <c r="D64" s="13"/>
      <c r="E64" s="3"/>
      <c r="F64" s="3"/>
      <c r="G64" s="173">
        <f>'[6]sukarela'!$R$28</f>
        <v>720297.7241887603</v>
      </c>
      <c r="H64" s="94"/>
      <c r="I64" s="81"/>
      <c r="J64" s="81"/>
      <c r="K64" s="82">
        <f t="shared" si="1"/>
        <v>720297.7241887603</v>
      </c>
      <c r="L64" s="30"/>
    </row>
    <row r="65" spans="1:12" ht="18.75" customHeight="1">
      <c r="A65" s="154">
        <f>A63+1</f>
        <v>53</v>
      </c>
      <c r="B65" s="58" t="s">
        <v>118</v>
      </c>
      <c r="C65" s="12" t="s">
        <v>100</v>
      </c>
      <c r="D65" s="13" t="s">
        <v>9</v>
      </c>
      <c r="E65" s="3">
        <v>10725000</v>
      </c>
      <c r="F65" s="3"/>
      <c r="G65" s="94">
        <f t="shared" si="0"/>
        <v>1101359.5241932122</v>
      </c>
      <c r="H65" s="94"/>
      <c r="I65" s="81">
        <f>I63</f>
        <v>207999.43636363637</v>
      </c>
      <c r="J65" s="81">
        <f>(H65/$H$137)*$J$7</f>
        <v>0</v>
      </c>
      <c r="K65" s="82">
        <f t="shared" si="1"/>
        <v>1309358.9605568484</v>
      </c>
      <c r="L65" s="30" t="s">
        <v>230</v>
      </c>
    </row>
    <row r="66" spans="1:12" ht="18.75" customHeight="1">
      <c r="A66" s="154">
        <f t="shared" si="4"/>
        <v>54</v>
      </c>
      <c r="B66" s="58" t="s">
        <v>119</v>
      </c>
      <c r="C66" s="12" t="s">
        <v>102</v>
      </c>
      <c r="D66" s="13" t="s">
        <v>9</v>
      </c>
      <c r="E66" s="3">
        <v>9350000</v>
      </c>
      <c r="F66" s="93"/>
      <c r="G66" s="94">
        <f t="shared" si="0"/>
        <v>960159.5851940823</v>
      </c>
      <c r="H66" s="94">
        <v>1383300</v>
      </c>
      <c r="I66" s="81">
        <f t="shared" si="3"/>
        <v>207999.43636363637</v>
      </c>
      <c r="J66" s="81">
        <f>(H66/$H$137)*$J$7</f>
        <v>553320</v>
      </c>
      <c r="K66" s="82">
        <f t="shared" si="1"/>
        <v>1721479.0215577187</v>
      </c>
      <c r="L66" s="30" t="s">
        <v>231</v>
      </c>
    </row>
    <row r="67" spans="1:12" ht="18.75" customHeight="1">
      <c r="A67" s="154">
        <f>A66+1</f>
        <v>55</v>
      </c>
      <c r="B67" s="58" t="s">
        <v>120</v>
      </c>
      <c r="C67" s="12" t="s">
        <v>326</v>
      </c>
      <c r="D67" s="13" t="s">
        <v>9</v>
      </c>
      <c r="E67" s="3">
        <v>15850000</v>
      </c>
      <c r="F67" s="93"/>
      <c r="G67" s="94">
        <f t="shared" si="0"/>
        <v>1627650.2059172413</v>
      </c>
      <c r="H67" s="94"/>
      <c r="I67" s="81">
        <f>I66</f>
        <v>207999.43636363637</v>
      </c>
      <c r="J67" s="81">
        <f>(H67/$H$137)*$J$7</f>
        <v>0</v>
      </c>
      <c r="K67" s="82">
        <f t="shared" si="1"/>
        <v>1835649.6422808776</v>
      </c>
      <c r="L67" s="30" t="s">
        <v>232</v>
      </c>
    </row>
    <row r="68" spans="1:12" ht="18.75" customHeight="1">
      <c r="A68" s="154">
        <f t="shared" si="4"/>
        <v>56</v>
      </c>
      <c r="B68" s="58" t="s">
        <v>122</v>
      </c>
      <c r="C68" s="12" t="s">
        <v>325</v>
      </c>
      <c r="D68" s="13" t="s">
        <v>9</v>
      </c>
      <c r="E68" s="3">
        <v>3675000</v>
      </c>
      <c r="F68" s="3"/>
      <c r="G68" s="94">
        <f t="shared" si="0"/>
        <v>377388.92787040136</v>
      </c>
      <c r="H68" s="94"/>
      <c r="I68" s="81">
        <f t="shared" si="3"/>
        <v>207999.43636363637</v>
      </c>
      <c r="J68" s="81">
        <f>(H68/$H$137)*$J$7</f>
        <v>0</v>
      </c>
      <c r="K68" s="82">
        <f aca="true" t="shared" si="6" ref="K68:K123">G68+I68+J68</f>
        <v>585388.3642340377</v>
      </c>
      <c r="L68" s="30" t="s">
        <v>233</v>
      </c>
    </row>
    <row r="69" spans="1:12" ht="18.75" customHeight="1">
      <c r="A69" s="154">
        <f t="shared" si="4"/>
        <v>57</v>
      </c>
      <c r="B69" s="58" t="s">
        <v>124</v>
      </c>
      <c r="C69" s="12" t="s">
        <v>104</v>
      </c>
      <c r="D69" s="13" t="s">
        <v>9</v>
      </c>
      <c r="E69" s="3">
        <v>34200000</v>
      </c>
      <c r="F69" s="99">
        <v>0</v>
      </c>
      <c r="G69" s="94">
        <f t="shared" si="0"/>
        <v>3512027.573651082</v>
      </c>
      <c r="H69" s="94">
        <v>250000</v>
      </c>
      <c r="I69" s="81">
        <f t="shared" si="3"/>
        <v>207999.43636363637</v>
      </c>
      <c r="J69" s="81">
        <f>(H69/$H$137)*$J$7</f>
        <v>100000</v>
      </c>
      <c r="K69" s="82">
        <f t="shared" si="6"/>
        <v>3820027.0100147184</v>
      </c>
      <c r="L69" s="30" t="s">
        <v>234</v>
      </c>
    </row>
    <row r="70" spans="1:12" ht="18.75" customHeight="1">
      <c r="A70" s="11"/>
      <c r="B70" s="58"/>
      <c r="C70" s="12"/>
      <c r="D70" s="13"/>
      <c r="E70" s="3"/>
      <c r="F70" s="3"/>
      <c r="G70" s="173">
        <f>'[6]sukarela'!$R$30</f>
        <v>128853.44926934423</v>
      </c>
      <c r="H70" s="94"/>
      <c r="I70" s="81"/>
      <c r="J70" s="81"/>
      <c r="K70" s="82">
        <f t="shared" si="6"/>
        <v>128853.44926934423</v>
      </c>
      <c r="L70" s="30"/>
    </row>
    <row r="71" spans="1:12" ht="18.75" customHeight="1">
      <c r="A71" s="154">
        <f>A69+1</f>
        <v>58</v>
      </c>
      <c r="B71" s="58" t="s">
        <v>125</v>
      </c>
      <c r="C71" s="12" t="s">
        <v>105</v>
      </c>
      <c r="D71" s="13" t="s">
        <v>9</v>
      </c>
      <c r="E71" s="3">
        <v>7250000</v>
      </c>
      <c r="F71" s="3"/>
      <c r="G71" s="94">
        <f t="shared" si="0"/>
        <v>744508.7692681387</v>
      </c>
      <c r="H71" s="94">
        <v>200000</v>
      </c>
      <c r="I71" s="81">
        <f>I69</f>
        <v>207999.43636363637</v>
      </c>
      <c r="J71" s="81">
        <f>(H71/$H$137)*$J$7</f>
        <v>80000</v>
      </c>
      <c r="K71" s="82">
        <f t="shared" si="6"/>
        <v>1032508.2056317751</v>
      </c>
      <c r="L71" s="30" t="s">
        <v>235</v>
      </c>
    </row>
    <row r="72" spans="1:12" ht="18.75" customHeight="1">
      <c r="A72" s="154">
        <f>A71+1</f>
        <v>59</v>
      </c>
      <c r="B72" s="58" t="s">
        <v>128</v>
      </c>
      <c r="C72" s="12" t="s">
        <v>107</v>
      </c>
      <c r="D72" s="13" t="s">
        <v>76</v>
      </c>
      <c r="E72" s="3">
        <v>7050000</v>
      </c>
      <c r="F72" s="3"/>
      <c r="G72" s="94">
        <f t="shared" si="0"/>
        <v>723970.5963228109</v>
      </c>
      <c r="H72" s="94"/>
      <c r="I72" s="81">
        <f t="shared" si="3"/>
        <v>207999.43636363637</v>
      </c>
      <c r="J72" s="81">
        <f>(H72/$H$137)*$J$7</f>
        <v>0</v>
      </c>
      <c r="K72" s="82">
        <f t="shared" si="6"/>
        <v>931970.0326864473</v>
      </c>
      <c r="L72" s="30" t="s">
        <v>236</v>
      </c>
    </row>
    <row r="73" spans="1:12" ht="18.75" customHeight="1">
      <c r="A73" s="154">
        <f aca="true" t="shared" si="7" ref="A73:A122">A72+1</f>
        <v>60</v>
      </c>
      <c r="B73" s="59" t="s">
        <v>301</v>
      </c>
      <c r="C73" s="12" t="s">
        <v>145</v>
      </c>
      <c r="D73" s="14" t="s">
        <v>76</v>
      </c>
      <c r="E73" s="3">
        <v>24100000</v>
      </c>
      <c r="F73" s="99">
        <v>12750000</v>
      </c>
      <c r="G73" s="94">
        <f t="shared" si="0"/>
        <v>2474849.8399120197</v>
      </c>
      <c r="H73" s="94"/>
      <c r="I73" s="81">
        <f t="shared" si="3"/>
        <v>207999.43636363637</v>
      </c>
      <c r="J73" s="81">
        <f>(H73/$H$137)*$J$7</f>
        <v>0</v>
      </c>
      <c r="K73" s="82">
        <f t="shared" si="6"/>
        <v>2682849.276275656</v>
      </c>
      <c r="L73" s="30" t="s">
        <v>237</v>
      </c>
    </row>
    <row r="74" spans="1:12" ht="18.75" customHeight="1">
      <c r="A74" s="11"/>
      <c r="B74" s="59"/>
      <c r="C74" s="12"/>
      <c r="D74" s="14"/>
      <c r="E74" s="3"/>
      <c r="F74" s="93"/>
      <c r="G74" s="173">
        <f>'[6]sukarela'!$R$32</f>
        <v>380520.5383800774</v>
      </c>
      <c r="H74" s="94"/>
      <c r="I74" s="81"/>
      <c r="J74" s="81"/>
      <c r="K74" s="82">
        <f t="shared" si="6"/>
        <v>380520.5383800774</v>
      </c>
      <c r="L74" s="30"/>
    </row>
    <row r="75" spans="1:12" ht="18.75" customHeight="1">
      <c r="A75" s="154">
        <f>A73+1</f>
        <v>61</v>
      </c>
      <c r="B75" s="58" t="s">
        <v>130</v>
      </c>
      <c r="C75" s="12" t="s">
        <v>109</v>
      </c>
      <c r="D75" s="13" t="s">
        <v>26</v>
      </c>
      <c r="E75" s="3">
        <v>13950000</v>
      </c>
      <c r="F75" s="3"/>
      <c r="G75" s="94">
        <f t="shared" si="0"/>
        <v>1432537.5629366257</v>
      </c>
      <c r="H75" s="94"/>
      <c r="I75" s="81">
        <f>I73</f>
        <v>207999.43636363637</v>
      </c>
      <c r="J75" s="81">
        <f aca="true" t="shared" si="8" ref="J75:J82">(H75/$H$137)*$J$7</f>
        <v>0</v>
      </c>
      <c r="K75" s="82">
        <f t="shared" si="6"/>
        <v>1640536.999300262</v>
      </c>
      <c r="L75" s="30" t="s">
        <v>238</v>
      </c>
    </row>
    <row r="76" spans="1:12" ht="18.75" customHeight="1">
      <c r="A76" s="154">
        <f t="shared" si="7"/>
        <v>62</v>
      </c>
      <c r="B76" s="58" t="s">
        <v>132</v>
      </c>
      <c r="C76" s="12" t="s">
        <v>111</v>
      </c>
      <c r="D76" s="13" t="s">
        <v>26</v>
      </c>
      <c r="E76" s="3">
        <v>0</v>
      </c>
      <c r="F76" s="3"/>
      <c r="G76" s="94">
        <f t="shared" si="0"/>
        <v>0</v>
      </c>
      <c r="H76" s="200"/>
      <c r="I76" s="81"/>
      <c r="J76" s="81">
        <f t="shared" si="8"/>
        <v>0</v>
      </c>
      <c r="K76" s="82">
        <f t="shared" si="6"/>
        <v>0</v>
      </c>
      <c r="L76" s="30" t="s">
        <v>239</v>
      </c>
    </row>
    <row r="77" spans="1:12" ht="18.75" customHeight="1">
      <c r="A77" s="154">
        <f t="shared" si="7"/>
        <v>63</v>
      </c>
      <c r="B77" s="12" t="s">
        <v>339</v>
      </c>
      <c r="C77" s="12" t="s">
        <v>299</v>
      </c>
      <c r="D77" s="14" t="s">
        <v>76</v>
      </c>
      <c r="E77" s="3">
        <v>4550000</v>
      </c>
      <c r="F77" s="3"/>
      <c r="G77" s="94">
        <f aca="true" t="shared" si="9" ref="G77:G88">$F$5*E77/$E$137</f>
        <v>467243.4345062112</v>
      </c>
      <c r="H77" s="94">
        <v>150000</v>
      </c>
      <c r="I77" s="81">
        <f>I75</f>
        <v>207999.43636363637</v>
      </c>
      <c r="J77" s="81">
        <f t="shared" si="8"/>
        <v>60000.00000000001</v>
      </c>
      <c r="K77" s="82">
        <f t="shared" si="6"/>
        <v>735242.8708698476</v>
      </c>
      <c r="L77" s="30" t="s">
        <v>240</v>
      </c>
    </row>
    <row r="78" spans="1:12" ht="18.75" customHeight="1">
      <c r="A78" s="154">
        <f t="shared" si="7"/>
        <v>64</v>
      </c>
      <c r="B78" s="58" t="s">
        <v>163</v>
      </c>
      <c r="C78" s="12" t="s">
        <v>138</v>
      </c>
      <c r="D78" s="14" t="s">
        <v>6</v>
      </c>
      <c r="E78" s="3">
        <v>5500000</v>
      </c>
      <c r="F78" s="3"/>
      <c r="G78" s="94">
        <f t="shared" si="9"/>
        <v>564799.755996519</v>
      </c>
      <c r="H78" s="94"/>
      <c r="I78" s="81">
        <f t="shared" si="3"/>
        <v>207999.43636363637</v>
      </c>
      <c r="J78" s="81">
        <f t="shared" si="8"/>
        <v>0</v>
      </c>
      <c r="K78" s="82">
        <f t="shared" si="6"/>
        <v>772799.1923601554</v>
      </c>
      <c r="L78" s="30" t="s">
        <v>241</v>
      </c>
    </row>
    <row r="79" spans="1:12" ht="18.75" customHeight="1">
      <c r="A79" s="154">
        <f t="shared" si="7"/>
        <v>65</v>
      </c>
      <c r="B79" s="59" t="s">
        <v>298</v>
      </c>
      <c r="C79" s="12" t="s">
        <v>142</v>
      </c>
      <c r="D79" s="14" t="s">
        <v>76</v>
      </c>
      <c r="E79" s="3">
        <v>12100000</v>
      </c>
      <c r="F79" s="3"/>
      <c r="G79" s="94">
        <f t="shared" si="9"/>
        <v>1242559.4631923418</v>
      </c>
      <c r="H79" s="94"/>
      <c r="I79" s="81">
        <f aca="true" t="shared" si="10" ref="I79:I100">I78</f>
        <v>207999.43636363637</v>
      </c>
      <c r="J79" s="81">
        <f t="shared" si="8"/>
        <v>0</v>
      </c>
      <c r="K79" s="82">
        <f t="shared" si="6"/>
        <v>1450558.8995559781</v>
      </c>
      <c r="L79" s="30" t="s">
        <v>242</v>
      </c>
    </row>
    <row r="80" spans="1:12" ht="18.75" customHeight="1">
      <c r="A80" s="154">
        <f t="shared" si="7"/>
        <v>66</v>
      </c>
      <c r="B80" s="60" t="s">
        <v>300</v>
      </c>
      <c r="C80" s="12" t="s">
        <v>143</v>
      </c>
      <c r="D80" s="14" t="s">
        <v>26</v>
      </c>
      <c r="E80" s="3">
        <v>6200000</v>
      </c>
      <c r="F80" s="3"/>
      <c r="G80" s="94">
        <f t="shared" si="9"/>
        <v>636683.361305167</v>
      </c>
      <c r="H80" s="94">
        <v>300000</v>
      </c>
      <c r="I80" s="81">
        <f t="shared" si="10"/>
        <v>207999.43636363637</v>
      </c>
      <c r="J80" s="81">
        <f t="shared" si="8"/>
        <v>120000.00000000001</v>
      </c>
      <c r="K80" s="82">
        <f t="shared" si="6"/>
        <v>964682.7976688034</v>
      </c>
      <c r="L80" s="30" t="s">
        <v>243</v>
      </c>
    </row>
    <row r="81" spans="1:12" ht="18.75" customHeight="1">
      <c r="A81" s="154">
        <f t="shared" si="7"/>
        <v>67</v>
      </c>
      <c r="B81" s="12" t="s">
        <v>337</v>
      </c>
      <c r="C81" s="12" t="s">
        <v>166</v>
      </c>
      <c r="D81" s="13" t="s">
        <v>26</v>
      </c>
      <c r="E81" s="3">
        <v>4750000</v>
      </c>
      <c r="F81" s="3"/>
      <c r="G81" s="94">
        <f t="shared" si="9"/>
        <v>487781.6074515392</v>
      </c>
      <c r="H81" s="94">
        <v>386790</v>
      </c>
      <c r="I81" s="81">
        <f t="shared" si="10"/>
        <v>207999.43636363637</v>
      </c>
      <c r="J81" s="81">
        <f t="shared" si="8"/>
        <v>154716</v>
      </c>
      <c r="K81" s="82">
        <f t="shared" si="6"/>
        <v>850497.0438151755</v>
      </c>
      <c r="L81" s="30" t="s">
        <v>244</v>
      </c>
    </row>
    <row r="82" spans="1:12" ht="18.75" customHeight="1">
      <c r="A82" s="154">
        <f t="shared" si="7"/>
        <v>68</v>
      </c>
      <c r="B82" s="12" t="s">
        <v>335</v>
      </c>
      <c r="C82" s="12" t="s">
        <v>164</v>
      </c>
      <c r="D82" s="14" t="s">
        <v>76</v>
      </c>
      <c r="E82" s="78">
        <v>14900000</v>
      </c>
      <c r="F82" s="99">
        <v>29394</v>
      </c>
      <c r="G82" s="94">
        <f t="shared" si="9"/>
        <v>1530093.8844269332</v>
      </c>
      <c r="H82" s="94"/>
      <c r="I82" s="81">
        <f t="shared" si="10"/>
        <v>207999.43636363637</v>
      </c>
      <c r="J82" s="81">
        <f t="shared" si="8"/>
        <v>0</v>
      </c>
      <c r="K82" s="82">
        <f t="shared" si="6"/>
        <v>1738093.3207905695</v>
      </c>
      <c r="L82" s="30" t="s">
        <v>245</v>
      </c>
    </row>
    <row r="83" spans="1:12" ht="18.75" customHeight="1">
      <c r="A83" s="11"/>
      <c r="B83" s="12"/>
      <c r="C83" s="12"/>
      <c r="D83" s="14"/>
      <c r="E83" s="3"/>
      <c r="F83" s="3"/>
      <c r="G83" s="173">
        <f>'[6]sukarela'!$R$34</f>
        <v>3515.296644277415</v>
      </c>
      <c r="H83" s="94"/>
      <c r="I83" s="81"/>
      <c r="J83" s="81"/>
      <c r="K83" s="82">
        <f t="shared" si="6"/>
        <v>3515.296644277415</v>
      </c>
      <c r="L83" s="30"/>
    </row>
    <row r="84" spans="1:12" ht="18.75" customHeight="1">
      <c r="A84" s="154">
        <f>A82+1</f>
        <v>69</v>
      </c>
      <c r="B84" s="12" t="s">
        <v>315</v>
      </c>
      <c r="C84" s="12" t="s">
        <v>150</v>
      </c>
      <c r="D84" s="14" t="s">
        <v>26</v>
      </c>
      <c r="E84" s="3">
        <v>20900000</v>
      </c>
      <c r="F84" s="3"/>
      <c r="G84" s="94">
        <f t="shared" si="9"/>
        <v>2146239.072786772</v>
      </c>
      <c r="H84" s="94">
        <v>640000</v>
      </c>
      <c r="I84" s="81">
        <f>I82</f>
        <v>207999.43636363637</v>
      </c>
      <c r="J84" s="81">
        <f>(H84/$H$137)*$J$7</f>
        <v>255999.99999999997</v>
      </c>
      <c r="K84" s="82">
        <f t="shared" si="6"/>
        <v>2610238.5091504087</v>
      </c>
      <c r="L84" s="30" t="s">
        <v>246</v>
      </c>
    </row>
    <row r="85" spans="1:12" ht="18.75" customHeight="1">
      <c r="A85" s="154">
        <f t="shared" si="7"/>
        <v>70</v>
      </c>
      <c r="B85" s="12" t="s">
        <v>316</v>
      </c>
      <c r="C85" s="12" t="s">
        <v>152</v>
      </c>
      <c r="D85" s="14" t="s">
        <v>26</v>
      </c>
      <c r="E85" s="3">
        <v>4800000</v>
      </c>
      <c r="F85" s="3"/>
      <c r="G85" s="94">
        <f t="shared" si="9"/>
        <v>492916.15068787115</v>
      </c>
      <c r="H85" s="94"/>
      <c r="I85" s="81">
        <f t="shared" si="10"/>
        <v>207999.43636363637</v>
      </c>
      <c r="J85" s="81">
        <f>(H85/$H$137)*$J$7</f>
        <v>0</v>
      </c>
      <c r="K85" s="82">
        <f t="shared" si="6"/>
        <v>700915.5870515076</v>
      </c>
      <c r="L85" s="30" t="s">
        <v>247</v>
      </c>
    </row>
    <row r="86" spans="1:12" ht="18.75" customHeight="1">
      <c r="A86" s="154">
        <f t="shared" si="7"/>
        <v>71</v>
      </c>
      <c r="B86" s="12" t="s">
        <v>320</v>
      </c>
      <c r="C86" s="12" t="s">
        <v>334</v>
      </c>
      <c r="D86" s="14" t="s">
        <v>76</v>
      </c>
      <c r="E86" s="3">
        <v>10000000</v>
      </c>
      <c r="F86" s="3"/>
      <c r="G86" s="94">
        <f t="shared" si="9"/>
        <v>1026908.6472663982</v>
      </c>
      <c r="H86" s="94">
        <v>700000</v>
      </c>
      <c r="I86" s="81">
        <f t="shared" si="10"/>
        <v>207999.43636363637</v>
      </c>
      <c r="J86" s="81">
        <f>(H86/$H$137)*$J$7</f>
        <v>280000</v>
      </c>
      <c r="K86" s="82">
        <f t="shared" si="6"/>
        <v>1514908.0836300345</v>
      </c>
      <c r="L86" s="30" t="s">
        <v>248</v>
      </c>
    </row>
    <row r="87" spans="1:12" ht="18.75" customHeight="1">
      <c r="A87" s="154">
        <f t="shared" si="7"/>
        <v>72</v>
      </c>
      <c r="B87" s="12" t="s">
        <v>322</v>
      </c>
      <c r="C87" s="12" t="s">
        <v>160</v>
      </c>
      <c r="D87" s="14" t="s">
        <v>76</v>
      </c>
      <c r="E87" s="3">
        <v>7150000</v>
      </c>
      <c r="F87" s="3"/>
      <c r="G87" s="94">
        <f t="shared" si="9"/>
        <v>734239.6827954748</v>
      </c>
      <c r="H87" s="94">
        <v>200000</v>
      </c>
      <c r="I87" s="81">
        <f t="shared" si="10"/>
        <v>207999.43636363637</v>
      </c>
      <c r="J87" s="81">
        <f>(H87/$H$137)*$J$7</f>
        <v>80000</v>
      </c>
      <c r="K87" s="82">
        <f t="shared" si="6"/>
        <v>1022239.1191591112</v>
      </c>
      <c r="L87" s="30" t="s">
        <v>249</v>
      </c>
    </row>
    <row r="88" spans="1:12" ht="18.75" customHeight="1">
      <c r="A88" s="154">
        <f t="shared" si="7"/>
        <v>73</v>
      </c>
      <c r="B88" s="12" t="s">
        <v>351</v>
      </c>
      <c r="C88" s="159" t="s">
        <v>352</v>
      </c>
      <c r="D88" s="159" t="s">
        <v>6</v>
      </c>
      <c r="E88" s="3">
        <v>8100000</v>
      </c>
      <c r="F88" s="99">
        <v>49150000</v>
      </c>
      <c r="G88" s="94">
        <f t="shared" si="9"/>
        <v>831796.0042857826</v>
      </c>
      <c r="H88" s="94"/>
      <c r="I88" s="81">
        <f t="shared" si="10"/>
        <v>207999.43636363637</v>
      </c>
      <c r="J88" s="81">
        <f>(H88/$H$137)*$J$7</f>
        <v>0</v>
      </c>
      <c r="K88" s="82">
        <f t="shared" si="6"/>
        <v>1039795.440649419</v>
      </c>
      <c r="L88" s="30" t="s">
        <v>250</v>
      </c>
    </row>
    <row r="89" spans="1:12" ht="18.75" customHeight="1">
      <c r="A89" s="11"/>
      <c r="B89" s="12"/>
      <c r="C89" s="159"/>
      <c r="D89" s="160"/>
      <c r="E89" s="3"/>
      <c r="F89" s="3"/>
      <c r="G89" s="173">
        <f>'[6]sukarela'!$R$36</f>
        <v>5276484.532109074</v>
      </c>
      <c r="H89" s="94"/>
      <c r="I89" s="81"/>
      <c r="J89" s="81"/>
      <c r="K89" s="82">
        <f t="shared" si="6"/>
        <v>5276484.532109074</v>
      </c>
      <c r="L89" s="30"/>
    </row>
    <row r="90" spans="1:12" ht="18.75" customHeight="1">
      <c r="A90" s="154">
        <f>A88+1</f>
        <v>74</v>
      </c>
      <c r="B90" s="58" t="s">
        <v>137</v>
      </c>
      <c r="C90" s="12" t="s">
        <v>115</v>
      </c>
      <c r="D90" s="14" t="s">
        <v>171</v>
      </c>
      <c r="E90" s="198">
        <v>0</v>
      </c>
      <c r="F90" s="3"/>
      <c r="G90" s="94">
        <f>$E$5*E90/$E$137</f>
        <v>0</v>
      </c>
      <c r="H90" s="200"/>
      <c r="I90" s="81"/>
      <c r="J90" s="81">
        <f aca="true" t="shared" si="11" ref="J90:J109">(H90/$H$137)*$J$7</f>
        <v>0</v>
      </c>
      <c r="K90" s="82">
        <f t="shared" si="6"/>
        <v>0</v>
      </c>
      <c r="L90" s="30" t="s">
        <v>251</v>
      </c>
    </row>
    <row r="91" spans="1:12" ht="18.75" customHeight="1">
      <c r="A91" s="154">
        <f t="shared" si="7"/>
        <v>75</v>
      </c>
      <c r="B91" s="58" t="s">
        <v>140</v>
      </c>
      <c r="C91" s="12" t="s">
        <v>117</v>
      </c>
      <c r="D91" s="14" t="s">
        <v>173</v>
      </c>
      <c r="E91" s="198">
        <v>20250000</v>
      </c>
      <c r="F91" s="3"/>
      <c r="G91" s="94">
        <f aca="true" t="shared" si="12" ref="G91:G135">$F$5*E91/$E$137</f>
        <v>2079490.0107144564</v>
      </c>
      <c r="H91" s="94"/>
      <c r="I91" s="81">
        <f>I88</f>
        <v>207999.43636363637</v>
      </c>
      <c r="J91" s="81">
        <f t="shared" si="11"/>
        <v>0</v>
      </c>
      <c r="K91" s="82">
        <f t="shared" si="6"/>
        <v>2287489.447078093</v>
      </c>
      <c r="L91" s="30" t="s">
        <v>252</v>
      </c>
    </row>
    <row r="92" spans="1:12" ht="18.75" customHeight="1">
      <c r="A92" s="154">
        <f t="shared" si="7"/>
        <v>76</v>
      </c>
      <c r="B92" s="58" t="s">
        <v>144</v>
      </c>
      <c r="C92" s="12" t="s">
        <v>121</v>
      </c>
      <c r="D92" s="14" t="s">
        <v>173</v>
      </c>
      <c r="E92" s="198">
        <v>13050000</v>
      </c>
      <c r="F92" s="3"/>
      <c r="G92" s="94">
        <f t="shared" si="12"/>
        <v>1340115.78468265</v>
      </c>
      <c r="H92" s="94">
        <v>250000</v>
      </c>
      <c r="I92" s="81">
        <f t="shared" si="10"/>
        <v>207999.43636363637</v>
      </c>
      <c r="J92" s="81">
        <f t="shared" si="11"/>
        <v>100000</v>
      </c>
      <c r="K92" s="82">
        <f t="shared" si="6"/>
        <v>1648115.2210462862</v>
      </c>
      <c r="L92" s="30" t="s">
        <v>253</v>
      </c>
    </row>
    <row r="93" spans="1:12" ht="18.75" customHeight="1">
      <c r="A93" s="154">
        <f t="shared" si="7"/>
        <v>77</v>
      </c>
      <c r="B93" s="58" t="s">
        <v>348</v>
      </c>
      <c r="C93" s="12" t="s">
        <v>126</v>
      </c>
      <c r="D93" s="14" t="s">
        <v>173</v>
      </c>
      <c r="E93" s="198">
        <v>6850000</v>
      </c>
      <c r="F93" s="3"/>
      <c r="G93" s="94">
        <f t="shared" si="12"/>
        <v>703432.4233774828</v>
      </c>
      <c r="H93" s="94">
        <v>80000</v>
      </c>
      <c r="I93" s="81">
        <f>I92</f>
        <v>207999.43636363637</v>
      </c>
      <c r="J93" s="81">
        <f t="shared" si="11"/>
        <v>31999.999999999996</v>
      </c>
      <c r="K93" s="82">
        <f t="shared" si="6"/>
        <v>943431.8597411192</v>
      </c>
      <c r="L93" s="30" t="s">
        <v>254</v>
      </c>
    </row>
    <row r="94" spans="1:12" ht="18.75" customHeight="1">
      <c r="A94" s="154">
        <f t="shared" si="7"/>
        <v>78</v>
      </c>
      <c r="B94" s="58" t="s">
        <v>149</v>
      </c>
      <c r="C94" s="12" t="s">
        <v>127</v>
      </c>
      <c r="D94" s="14"/>
      <c r="E94" s="199">
        <v>18600000</v>
      </c>
      <c r="F94" s="3"/>
      <c r="G94" s="94">
        <f t="shared" si="12"/>
        <v>1910050.0839155007</v>
      </c>
      <c r="H94" s="94"/>
      <c r="I94" s="81">
        <f t="shared" si="10"/>
        <v>207999.43636363637</v>
      </c>
      <c r="J94" s="81">
        <f t="shared" si="11"/>
        <v>0</v>
      </c>
      <c r="K94" s="82">
        <f t="shared" si="6"/>
        <v>2118049.520279137</v>
      </c>
      <c r="L94" s="30" t="s">
        <v>255</v>
      </c>
    </row>
    <row r="95" spans="1:12" ht="18.75" customHeight="1">
      <c r="A95" s="154">
        <f t="shared" si="7"/>
        <v>79</v>
      </c>
      <c r="B95" s="58" t="s">
        <v>151</v>
      </c>
      <c r="C95" s="12" t="s">
        <v>324</v>
      </c>
      <c r="D95" s="14" t="s">
        <v>173</v>
      </c>
      <c r="E95" s="198">
        <v>6850000</v>
      </c>
      <c r="F95" s="3"/>
      <c r="G95" s="94">
        <f t="shared" si="12"/>
        <v>703432.4233774828</v>
      </c>
      <c r="H95" s="94">
        <v>400000</v>
      </c>
      <c r="I95" s="81">
        <f t="shared" si="10"/>
        <v>207999.43636363637</v>
      </c>
      <c r="J95" s="81">
        <f t="shared" si="11"/>
        <v>160000</v>
      </c>
      <c r="K95" s="82">
        <f t="shared" si="6"/>
        <v>1071431.8597411192</v>
      </c>
      <c r="L95" s="30" t="s">
        <v>256</v>
      </c>
    </row>
    <row r="96" spans="1:12" ht="18.75" customHeight="1">
      <c r="A96" s="154">
        <f t="shared" si="7"/>
        <v>80</v>
      </c>
      <c r="B96" s="58" t="s">
        <v>153</v>
      </c>
      <c r="C96" s="12" t="s">
        <v>129</v>
      </c>
      <c r="D96" s="14" t="s">
        <v>173</v>
      </c>
      <c r="E96" s="198">
        <v>4750000</v>
      </c>
      <c r="F96" s="3"/>
      <c r="G96" s="94">
        <f t="shared" si="12"/>
        <v>487781.6074515392</v>
      </c>
      <c r="H96" s="94">
        <v>200000</v>
      </c>
      <c r="I96" s="81">
        <f t="shared" si="10"/>
        <v>207999.43636363637</v>
      </c>
      <c r="J96" s="81">
        <f t="shared" si="11"/>
        <v>80000</v>
      </c>
      <c r="K96" s="82">
        <f t="shared" si="6"/>
        <v>775781.0438151755</v>
      </c>
      <c r="L96" s="30" t="s">
        <v>257</v>
      </c>
    </row>
    <row r="97" spans="1:12" ht="18.75" customHeight="1">
      <c r="A97" s="154">
        <f t="shared" si="7"/>
        <v>81</v>
      </c>
      <c r="B97" s="58" t="s">
        <v>155</v>
      </c>
      <c r="C97" s="12" t="s">
        <v>323</v>
      </c>
      <c r="D97" s="14" t="s">
        <v>173</v>
      </c>
      <c r="E97" s="198">
        <v>20400000</v>
      </c>
      <c r="F97" s="3"/>
      <c r="G97" s="94">
        <f t="shared" si="12"/>
        <v>2094893.6404234525</v>
      </c>
      <c r="H97" s="94">
        <v>240000</v>
      </c>
      <c r="I97" s="81">
        <f t="shared" si="10"/>
        <v>207999.43636363637</v>
      </c>
      <c r="J97" s="81">
        <f t="shared" si="11"/>
        <v>96000</v>
      </c>
      <c r="K97" s="82">
        <f t="shared" si="6"/>
        <v>2398893.076787089</v>
      </c>
      <c r="L97" s="30" t="s">
        <v>258</v>
      </c>
    </row>
    <row r="98" spans="1:12" ht="18.75" customHeight="1">
      <c r="A98" s="154">
        <f t="shared" si="7"/>
        <v>82</v>
      </c>
      <c r="B98" s="58" t="s">
        <v>159</v>
      </c>
      <c r="C98" s="12" t="s">
        <v>134</v>
      </c>
      <c r="D98" s="14" t="s">
        <v>173</v>
      </c>
      <c r="E98" s="198">
        <v>13550000</v>
      </c>
      <c r="F98" s="3"/>
      <c r="G98" s="94">
        <f t="shared" si="12"/>
        <v>1391461.2170459698</v>
      </c>
      <c r="H98" s="94">
        <v>200000</v>
      </c>
      <c r="I98" s="81">
        <f>I97</f>
        <v>207999.43636363637</v>
      </c>
      <c r="J98" s="81">
        <f t="shared" si="11"/>
        <v>80000</v>
      </c>
      <c r="K98" s="82">
        <f t="shared" si="6"/>
        <v>1679460.653409606</v>
      </c>
      <c r="L98" s="30" t="s">
        <v>259</v>
      </c>
    </row>
    <row r="99" spans="1:12" ht="18.75" customHeight="1">
      <c r="A99" s="154">
        <f t="shared" si="7"/>
        <v>83</v>
      </c>
      <c r="B99" s="58" t="s">
        <v>165</v>
      </c>
      <c r="C99" s="12" t="s">
        <v>139</v>
      </c>
      <c r="D99" s="14" t="s">
        <v>171</v>
      </c>
      <c r="E99" s="198">
        <v>12400000</v>
      </c>
      <c r="F99" s="3"/>
      <c r="G99" s="94">
        <f t="shared" si="12"/>
        <v>1273366.722610334</v>
      </c>
      <c r="H99" s="94"/>
      <c r="I99" s="81">
        <f>I98</f>
        <v>207999.43636363637</v>
      </c>
      <c r="J99" s="81">
        <f t="shared" si="11"/>
        <v>0</v>
      </c>
      <c r="K99" s="82">
        <f t="shared" si="6"/>
        <v>1481366.1589739702</v>
      </c>
      <c r="L99" s="30" t="s">
        <v>260</v>
      </c>
    </row>
    <row r="100" spans="1:12" ht="18.75" customHeight="1">
      <c r="A100" s="154">
        <f t="shared" si="7"/>
        <v>84</v>
      </c>
      <c r="B100" s="58" t="s">
        <v>367</v>
      </c>
      <c r="C100" s="12" t="s">
        <v>141</v>
      </c>
      <c r="D100" s="14" t="s">
        <v>171</v>
      </c>
      <c r="E100" s="198">
        <v>4350000</v>
      </c>
      <c r="F100" s="3"/>
      <c r="G100" s="94">
        <f t="shared" si="12"/>
        <v>446705.26156088326</v>
      </c>
      <c r="H100" s="94">
        <v>450000</v>
      </c>
      <c r="I100" s="81">
        <f t="shared" si="10"/>
        <v>207999.43636363637</v>
      </c>
      <c r="J100" s="81">
        <f t="shared" si="11"/>
        <v>180000</v>
      </c>
      <c r="K100" s="82">
        <f t="shared" si="6"/>
        <v>834704.6979245197</v>
      </c>
      <c r="L100" s="30" t="s">
        <v>261</v>
      </c>
    </row>
    <row r="101" spans="1:12" ht="18.75" customHeight="1">
      <c r="A101" s="154">
        <f t="shared" si="7"/>
        <v>85</v>
      </c>
      <c r="B101" s="12" t="s">
        <v>307</v>
      </c>
      <c r="C101" s="12" t="s">
        <v>148</v>
      </c>
      <c r="D101" s="13"/>
      <c r="E101" s="199">
        <v>43700000</v>
      </c>
      <c r="F101" s="3"/>
      <c r="G101" s="94">
        <f t="shared" si="12"/>
        <v>4487590.788554161</v>
      </c>
      <c r="H101" s="94"/>
      <c r="I101" s="81">
        <f>I100</f>
        <v>207999.43636363637</v>
      </c>
      <c r="J101" s="81">
        <f t="shared" si="11"/>
        <v>0</v>
      </c>
      <c r="K101" s="82">
        <f t="shared" si="6"/>
        <v>4695590.224917797</v>
      </c>
      <c r="L101" s="30" t="s">
        <v>262</v>
      </c>
    </row>
    <row r="102" spans="1:12" ht="18.75" customHeight="1">
      <c r="A102" s="154">
        <f t="shared" si="7"/>
        <v>86</v>
      </c>
      <c r="B102" s="12" t="s">
        <v>319</v>
      </c>
      <c r="C102" s="12" t="s">
        <v>157</v>
      </c>
      <c r="D102" s="13" t="s">
        <v>171</v>
      </c>
      <c r="E102" s="198">
        <v>10200000</v>
      </c>
      <c r="F102" s="3"/>
      <c r="G102" s="94">
        <f t="shared" si="12"/>
        <v>1047446.8202117262</v>
      </c>
      <c r="H102" s="94"/>
      <c r="I102" s="81">
        <f aca="true" t="shared" si="13" ref="I102:I135">I101</f>
        <v>207999.43636363637</v>
      </c>
      <c r="J102" s="81">
        <f t="shared" si="11"/>
        <v>0</v>
      </c>
      <c r="K102" s="82">
        <f t="shared" si="6"/>
        <v>1255446.2565753625</v>
      </c>
      <c r="L102" s="30" t="s">
        <v>263</v>
      </c>
    </row>
    <row r="103" spans="1:12" ht="18.75" customHeight="1">
      <c r="A103" s="154">
        <f t="shared" si="7"/>
        <v>87</v>
      </c>
      <c r="B103" s="12" t="s">
        <v>345</v>
      </c>
      <c r="C103" s="12" t="s">
        <v>302</v>
      </c>
      <c r="D103" s="13" t="s">
        <v>172</v>
      </c>
      <c r="E103" s="198">
        <v>14050000</v>
      </c>
      <c r="F103" s="3"/>
      <c r="G103" s="94">
        <f t="shared" si="12"/>
        <v>1442806.6494092895</v>
      </c>
      <c r="H103" s="94">
        <v>350000</v>
      </c>
      <c r="I103" s="81">
        <f t="shared" si="13"/>
        <v>207999.43636363637</v>
      </c>
      <c r="J103" s="81">
        <f t="shared" si="11"/>
        <v>140000</v>
      </c>
      <c r="K103" s="82">
        <f t="shared" si="6"/>
        <v>1790806.0857729258</v>
      </c>
      <c r="L103" s="30" t="s">
        <v>264</v>
      </c>
    </row>
    <row r="104" spans="1:12" ht="18.75" customHeight="1">
      <c r="A104" s="154">
        <f t="shared" si="7"/>
        <v>88</v>
      </c>
      <c r="B104" s="12" t="s">
        <v>346</v>
      </c>
      <c r="C104" s="12" t="s">
        <v>347</v>
      </c>
      <c r="D104" s="13" t="s">
        <v>171</v>
      </c>
      <c r="E104" s="198">
        <v>4750000</v>
      </c>
      <c r="F104" s="3"/>
      <c r="G104" s="94">
        <f t="shared" si="12"/>
        <v>487781.6074515392</v>
      </c>
      <c r="H104" s="94"/>
      <c r="I104" s="81">
        <f t="shared" si="13"/>
        <v>207999.43636363637</v>
      </c>
      <c r="J104" s="81">
        <f t="shared" si="11"/>
        <v>0</v>
      </c>
      <c r="K104" s="82">
        <f t="shared" si="6"/>
        <v>695781.0438151755</v>
      </c>
      <c r="L104" s="30" t="s">
        <v>265</v>
      </c>
    </row>
    <row r="105" spans="1:12" s="158" customFormat="1" ht="18.75" customHeight="1">
      <c r="A105" s="154">
        <f>A104+1</f>
        <v>89</v>
      </c>
      <c r="B105" s="12" t="s">
        <v>389</v>
      </c>
      <c r="C105" s="12"/>
      <c r="D105" s="13" t="s">
        <v>12</v>
      </c>
      <c r="E105" s="93">
        <v>10900000</v>
      </c>
      <c r="F105" s="93"/>
      <c r="G105" s="94">
        <f t="shared" si="12"/>
        <v>1119330.425520374</v>
      </c>
      <c r="H105" s="94">
        <v>307850</v>
      </c>
      <c r="I105" s="81">
        <f t="shared" si="13"/>
        <v>207999.43636363637</v>
      </c>
      <c r="J105" s="94">
        <f t="shared" si="11"/>
        <v>123139.99999999999</v>
      </c>
      <c r="K105" s="82">
        <f t="shared" si="6"/>
        <v>1450469.8618840103</v>
      </c>
      <c r="L105" s="30"/>
    </row>
    <row r="106" spans="1:12" ht="18.75" customHeight="1">
      <c r="A106" s="154">
        <f>A105+1</f>
        <v>90</v>
      </c>
      <c r="B106" s="12" t="s">
        <v>360</v>
      </c>
      <c r="C106" s="12"/>
      <c r="D106" s="13" t="s">
        <v>12</v>
      </c>
      <c r="E106" s="3">
        <v>36100000</v>
      </c>
      <c r="F106" s="3"/>
      <c r="G106" s="94">
        <f t="shared" si="12"/>
        <v>3707140.2166316975</v>
      </c>
      <c r="H106" s="94"/>
      <c r="I106" s="81">
        <f t="shared" si="13"/>
        <v>207999.43636363637</v>
      </c>
      <c r="J106" s="81">
        <f t="shared" si="11"/>
        <v>0</v>
      </c>
      <c r="K106" s="82">
        <f t="shared" si="6"/>
        <v>3915139.652995334</v>
      </c>
      <c r="L106" s="30" t="s">
        <v>266</v>
      </c>
    </row>
    <row r="107" spans="1:12" ht="18.75" customHeight="1">
      <c r="A107" s="154">
        <f t="shared" si="7"/>
        <v>91</v>
      </c>
      <c r="B107" s="12" t="s">
        <v>361</v>
      </c>
      <c r="C107" s="12"/>
      <c r="D107" s="13" t="s">
        <v>12</v>
      </c>
      <c r="E107" s="3">
        <v>17700000</v>
      </c>
      <c r="F107" s="3"/>
      <c r="G107" s="94">
        <f t="shared" si="12"/>
        <v>1817628.3056615249</v>
      </c>
      <c r="H107" s="94">
        <v>54860</v>
      </c>
      <c r="I107" s="81">
        <f t="shared" si="13"/>
        <v>207999.43636363637</v>
      </c>
      <c r="J107" s="81">
        <f t="shared" si="11"/>
        <v>21944</v>
      </c>
      <c r="K107" s="82">
        <f t="shared" si="6"/>
        <v>2047571.7420251612</v>
      </c>
      <c r="L107" s="30" t="s">
        <v>267</v>
      </c>
    </row>
    <row r="108" spans="1:12" ht="18.75" customHeight="1">
      <c r="A108" s="154">
        <f>A107+1</f>
        <v>92</v>
      </c>
      <c r="B108" s="161" t="s">
        <v>362</v>
      </c>
      <c r="C108" s="12"/>
      <c r="D108" s="13" t="s">
        <v>26</v>
      </c>
      <c r="E108" s="3">
        <v>20800000</v>
      </c>
      <c r="F108" s="3"/>
      <c r="G108" s="94">
        <f t="shared" si="12"/>
        <v>2135969.9863141086</v>
      </c>
      <c r="H108" s="94">
        <v>114840</v>
      </c>
      <c r="I108" s="81">
        <f t="shared" si="13"/>
        <v>207999.43636363637</v>
      </c>
      <c r="J108" s="81">
        <f t="shared" si="11"/>
        <v>45936</v>
      </c>
      <c r="K108" s="82">
        <f t="shared" si="6"/>
        <v>2389905.422677745</v>
      </c>
      <c r="L108" s="30" t="s">
        <v>268</v>
      </c>
    </row>
    <row r="109" spans="1:12" ht="18.75" customHeight="1">
      <c r="A109" s="154">
        <f t="shared" si="7"/>
        <v>93</v>
      </c>
      <c r="B109" s="161" t="s">
        <v>363</v>
      </c>
      <c r="C109" s="12"/>
      <c r="D109" s="13" t="s">
        <v>26</v>
      </c>
      <c r="E109" s="3">
        <v>17100000</v>
      </c>
      <c r="F109" s="99">
        <v>78000000</v>
      </c>
      <c r="G109" s="94">
        <f t="shared" si="12"/>
        <v>1756013.786825541</v>
      </c>
      <c r="H109" s="94"/>
      <c r="I109" s="81">
        <f t="shared" si="13"/>
        <v>207999.43636363637</v>
      </c>
      <c r="J109" s="81">
        <f t="shared" si="11"/>
        <v>0</v>
      </c>
      <c r="K109" s="82">
        <f t="shared" si="6"/>
        <v>1964013.2231891772</v>
      </c>
      <c r="L109" s="30" t="s">
        <v>269</v>
      </c>
    </row>
    <row r="110" spans="1:12" ht="18.75" customHeight="1">
      <c r="A110" s="11"/>
      <c r="B110" s="161"/>
      <c r="C110" s="12"/>
      <c r="D110" s="13"/>
      <c r="E110" s="3"/>
      <c r="F110" s="93"/>
      <c r="G110" s="173">
        <f>'[6]sukarela'!$R$38</f>
        <v>9073945.229917709</v>
      </c>
      <c r="H110" s="94"/>
      <c r="I110" s="81"/>
      <c r="J110" s="81"/>
      <c r="K110" s="82">
        <f t="shared" si="6"/>
        <v>9073945.229917709</v>
      </c>
      <c r="L110" s="30"/>
    </row>
    <row r="111" spans="1:12" ht="18.75" customHeight="1">
      <c r="A111" s="154">
        <f>A109+1</f>
        <v>94</v>
      </c>
      <c r="B111" s="161" t="s">
        <v>364</v>
      </c>
      <c r="C111" s="12"/>
      <c r="D111" s="13" t="s">
        <v>26</v>
      </c>
      <c r="E111" s="3">
        <v>6900000</v>
      </c>
      <c r="F111" s="3"/>
      <c r="G111" s="94">
        <f t="shared" si="12"/>
        <v>708566.9666138148</v>
      </c>
      <c r="H111" s="94">
        <v>160000</v>
      </c>
      <c r="I111" s="81">
        <f>I109</f>
        <v>207999.43636363637</v>
      </c>
      <c r="J111" s="81">
        <f>(H111/$H$137)*$J$7</f>
        <v>63999.99999999999</v>
      </c>
      <c r="K111" s="82">
        <f t="shared" si="6"/>
        <v>980566.4029774512</v>
      </c>
      <c r="L111" s="30" t="s">
        <v>270</v>
      </c>
    </row>
    <row r="112" spans="1:12" ht="18.75" customHeight="1">
      <c r="A112" s="154">
        <f t="shared" si="7"/>
        <v>95</v>
      </c>
      <c r="B112" s="161" t="s">
        <v>365</v>
      </c>
      <c r="C112" s="12"/>
      <c r="D112" s="13" t="s">
        <v>26</v>
      </c>
      <c r="E112" s="3">
        <v>6800000</v>
      </c>
      <c r="F112" s="99">
        <v>500000</v>
      </c>
      <c r="G112" s="94">
        <f t="shared" si="12"/>
        <v>698297.8801411508</v>
      </c>
      <c r="H112" s="94"/>
      <c r="I112" s="81">
        <f t="shared" si="13"/>
        <v>207999.43636363637</v>
      </c>
      <c r="J112" s="81">
        <f>(H112/$H$137)*$J$7</f>
        <v>0</v>
      </c>
      <c r="K112" s="82">
        <f t="shared" si="6"/>
        <v>906297.3165047872</v>
      </c>
      <c r="L112" s="30" t="s">
        <v>271</v>
      </c>
    </row>
    <row r="113" spans="1:12" ht="18.75" customHeight="1">
      <c r="A113" s="11"/>
      <c r="B113" s="161"/>
      <c r="C113" s="12"/>
      <c r="D113" s="13"/>
      <c r="E113" s="3"/>
      <c r="F113" s="105"/>
      <c r="G113" s="173">
        <f>'[6]sukarela'!$R$40</f>
        <v>216365.61069963363</v>
      </c>
      <c r="H113" s="94"/>
      <c r="I113" s="81"/>
      <c r="J113" s="81"/>
      <c r="K113" s="82">
        <f t="shared" si="6"/>
        <v>216365.61069963363</v>
      </c>
      <c r="L113" s="30"/>
    </row>
    <row r="114" spans="1:12" ht="18.75" customHeight="1">
      <c r="A114" s="154">
        <f>A112+1</f>
        <v>96</v>
      </c>
      <c r="B114" s="161" t="s">
        <v>366</v>
      </c>
      <c r="C114" s="12"/>
      <c r="D114" s="13" t="s">
        <v>76</v>
      </c>
      <c r="E114" s="3">
        <v>12800000</v>
      </c>
      <c r="F114" s="3">
        <v>20000000</v>
      </c>
      <c r="G114" s="94">
        <f t="shared" si="12"/>
        <v>1314443.0685009898</v>
      </c>
      <c r="H114" s="94">
        <v>742550</v>
      </c>
      <c r="I114" s="81">
        <f>I112</f>
        <v>207999.43636363637</v>
      </c>
      <c r="J114" s="81">
        <f>(H114/$H$137)*$J$7</f>
        <v>297020</v>
      </c>
      <c r="K114" s="82">
        <f t="shared" si="6"/>
        <v>1819462.504864626</v>
      </c>
      <c r="L114" s="30" t="s">
        <v>272</v>
      </c>
    </row>
    <row r="115" spans="1:12" ht="18.75" customHeight="1">
      <c r="A115" s="154"/>
      <c r="B115" s="161"/>
      <c r="C115" s="12"/>
      <c r="D115" s="13"/>
      <c r="E115" s="3"/>
      <c r="F115" s="3"/>
      <c r="G115" s="173">
        <f>'[6]sukarela'!$R$46</f>
        <v>1881326.5522700232</v>
      </c>
      <c r="H115" s="94"/>
      <c r="I115" s="81"/>
      <c r="J115" s="81"/>
      <c r="K115" s="82">
        <f t="shared" si="6"/>
        <v>1881326.5522700232</v>
      </c>
      <c r="L115" s="30"/>
    </row>
    <row r="116" spans="1:12" ht="18.75" customHeight="1">
      <c r="A116" s="154">
        <f>A114+1</f>
        <v>97</v>
      </c>
      <c r="B116" s="162" t="s">
        <v>356</v>
      </c>
      <c r="C116" s="12"/>
      <c r="D116" s="13" t="s">
        <v>26</v>
      </c>
      <c r="E116" s="3">
        <v>7800000</v>
      </c>
      <c r="F116" s="3"/>
      <c r="G116" s="94">
        <f t="shared" si="12"/>
        <v>800988.7448677906</v>
      </c>
      <c r="H116" s="94">
        <v>1878000</v>
      </c>
      <c r="I116" s="81">
        <f>I114</f>
        <v>207999.43636363637</v>
      </c>
      <c r="J116" s="81">
        <f>(H116/$H$137)*$J$7</f>
        <v>751200</v>
      </c>
      <c r="K116" s="82">
        <f t="shared" si="6"/>
        <v>1760188.181231427</v>
      </c>
      <c r="L116" s="30" t="s">
        <v>273</v>
      </c>
    </row>
    <row r="117" spans="1:12" ht="18.75" customHeight="1">
      <c r="A117" s="154">
        <f t="shared" si="7"/>
        <v>98</v>
      </c>
      <c r="B117" s="163" t="s">
        <v>357</v>
      </c>
      <c r="C117" s="12"/>
      <c r="D117" s="13" t="s">
        <v>76</v>
      </c>
      <c r="E117" s="3">
        <v>7600000</v>
      </c>
      <c r="F117" s="3"/>
      <c r="G117" s="94">
        <f t="shared" si="12"/>
        <v>780450.5719224627</v>
      </c>
      <c r="H117" s="94"/>
      <c r="I117" s="81">
        <f t="shared" si="13"/>
        <v>207999.43636363637</v>
      </c>
      <c r="J117" s="81">
        <f>(H117/$H$137)*$J$7</f>
        <v>0</v>
      </c>
      <c r="K117" s="82">
        <f t="shared" si="6"/>
        <v>988450.0082860991</v>
      </c>
      <c r="L117" s="30" t="s">
        <v>308</v>
      </c>
    </row>
    <row r="118" spans="1:12" ht="18.75" customHeight="1">
      <c r="A118" s="154">
        <f t="shared" si="7"/>
        <v>99</v>
      </c>
      <c r="B118" s="161" t="s">
        <v>370</v>
      </c>
      <c r="C118" s="12"/>
      <c r="D118" s="13" t="s">
        <v>172</v>
      </c>
      <c r="E118" s="198">
        <v>16400000</v>
      </c>
      <c r="F118" s="99">
        <v>300000</v>
      </c>
      <c r="G118" s="94">
        <f t="shared" si="12"/>
        <v>1684130.1815168932</v>
      </c>
      <c r="H118" s="94">
        <v>443334</v>
      </c>
      <c r="I118" s="81">
        <f t="shared" si="13"/>
        <v>207999.43636363637</v>
      </c>
      <c r="J118" s="81">
        <f>(H118/$H$137)*$J$7</f>
        <v>177333.59999999998</v>
      </c>
      <c r="K118" s="82">
        <f t="shared" si="6"/>
        <v>2069463.2178805294</v>
      </c>
      <c r="L118" s="30" t="s">
        <v>309</v>
      </c>
    </row>
    <row r="119" spans="1:12" ht="18.75" customHeight="1">
      <c r="A119" s="154"/>
      <c r="B119" s="161"/>
      <c r="C119" s="12"/>
      <c r="D119" s="13"/>
      <c r="E119" s="93"/>
      <c r="F119" s="3"/>
      <c r="G119" s="173">
        <f>'[6]sukarela'!$R$44</f>
        <v>27185.298045188967</v>
      </c>
      <c r="H119" s="94"/>
      <c r="I119" s="81"/>
      <c r="J119" s="81"/>
      <c r="K119" s="82">
        <f t="shared" si="6"/>
        <v>27185.298045188967</v>
      </c>
      <c r="L119" s="30"/>
    </row>
    <row r="120" spans="1:12" ht="18.75" customHeight="1">
      <c r="A120" s="154">
        <f>A118+1</f>
        <v>100</v>
      </c>
      <c r="B120" s="161" t="s">
        <v>369</v>
      </c>
      <c r="C120" s="12"/>
      <c r="D120" s="13" t="s">
        <v>171</v>
      </c>
      <c r="E120" s="198">
        <v>6800000</v>
      </c>
      <c r="F120" s="3"/>
      <c r="G120" s="94">
        <f t="shared" si="12"/>
        <v>698297.8801411508</v>
      </c>
      <c r="H120" s="94">
        <v>321700</v>
      </c>
      <c r="I120" s="81">
        <f>I118</f>
        <v>207999.43636363637</v>
      </c>
      <c r="J120" s="81">
        <f aca="true" t="shared" si="14" ref="J120:J135">(H120/$H$137)*$J$7</f>
        <v>128679.99999999999</v>
      </c>
      <c r="K120" s="82">
        <f t="shared" si="6"/>
        <v>1034977.3165047872</v>
      </c>
      <c r="L120" s="30" t="s">
        <v>310</v>
      </c>
    </row>
    <row r="121" spans="1:12" ht="18.75" customHeight="1">
      <c r="A121" s="154">
        <f t="shared" si="7"/>
        <v>101</v>
      </c>
      <c r="B121" s="161" t="s">
        <v>371</v>
      </c>
      <c r="C121" s="12"/>
      <c r="D121" s="13" t="s">
        <v>173</v>
      </c>
      <c r="E121" s="198">
        <v>7500000</v>
      </c>
      <c r="F121" s="3"/>
      <c r="G121" s="94">
        <f t="shared" si="12"/>
        <v>770181.4854497988</v>
      </c>
      <c r="H121" s="94">
        <v>600000</v>
      </c>
      <c r="I121" s="81">
        <f t="shared" si="13"/>
        <v>207999.43636363637</v>
      </c>
      <c r="J121" s="81">
        <f t="shared" si="14"/>
        <v>240000.00000000003</v>
      </c>
      <c r="K121" s="82">
        <f t="shared" si="6"/>
        <v>1218180.9218134352</v>
      </c>
      <c r="L121" s="30" t="s">
        <v>311</v>
      </c>
    </row>
    <row r="122" spans="1:12" ht="18.75" customHeight="1">
      <c r="A122" s="154">
        <f t="shared" si="7"/>
        <v>102</v>
      </c>
      <c r="B122" s="161" t="s">
        <v>379</v>
      </c>
      <c r="C122" s="12"/>
      <c r="D122" s="13" t="s">
        <v>171</v>
      </c>
      <c r="E122" s="198">
        <v>10700000</v>
      </c>
      <c r="F122" s="3"/>
      <c r="G122" s="94">
        <f t="shared" si="12"/>
        <v>1098792.2525750462</v>
      </c>
      <c r="H122" s="94">
        <v>430000</v>
      </c>
      <c r="I122" s="81">
        <f t="shared" si="13"/>
        <v>207999.43636363637</v>
      </c>
      <c r="J122" s="81">
        <f t="shared" si="14"/>
        <v>172000</v>
      </c>
      <c r="K122" s="82">
        <f t="shared" si="6"/>
        <v>1478791.6889386824</v>
      </c>
      <c r="L122" s="30" t="s">
        <v>312</v>
      </c>
    </row>
    <row r="123" spans="1:12" ht="18.75" customHeight="1">
      <c r="A123" s="154">
        <f aca="true" t="shared" si="15" ref="A123:A135">A122+1</f>
        <v>103</v>
      </c>
      <c r="B123" s="161" t="s">
        <v>378</v>
      </c>
      <c r="C123" s="12"/>
      <c r="D123" s="13" t="s">
        <v>12</v>
      </c>
      <c r="E123" s="3">
        <v>20100000</v>
      </c>
      <c r="F123" s="3"/>
      <c r="G123" s="94">
        <f t="shared" si="12"/>
        <v>2064086.3810054604</v>
      </c>
      <c r="H123" s="94">
        <v>82800</v>
      </c>
      <c r="I123" s="81">
        <f t="shared" si="13"/>
        <v>207999.43636363637</v>
      </c>
      <c r="J123" s="81">
        <f t="shared" si="14"/>
        <v>33120</v>
      </c>
      <c r="K123" s="82">
        <f t="shared" si="6"/>
        <v>2305205.817369097</v>
      </c>
      <c r="L123" s="30" t="s">
        <v>313</v>
      </c>
    </row>
    <row r="124" spans="1:12" ht="18.75" customHeight="1">
      <c r="A124" s="154">
        <f t="shared" si="15"/>
        <v>104</v>
      </c>
      <c r="B124" s="161" t="s">
        <v>385</v>
      </c>
      <c r="C124" s="12"/>
      <c r="D124" s="13" t="s">
        <v>76</v>
      </c>
      <c r="E124" s="3">
        <v>4600000</v>
      </c>
      <c r="F124" s="3"/>
      <c r="G124" s="94">
        <f t="shared" si="12"/>
        <v>472377.97774254315</v>
      </c>
      <c r="H124" s="94">
        <v>700000</v>
      </c>
      <c r="I124" s="81">
        <f t="shared" si="13"/>
        <v>207999.43636363637</v>
      </c>
      <c r="J124" s="81">
        <f t="shared" si="14"/>
        <v>280000</v>
      </c>
      <c r="K124" s="82">
        <f aca="true" t="shared" si="16" ref="K124:K135">G124+I124+J124</f>
        <v>960377.4141061795</v>
      </c>
      <c r="L124" s="30" t="s">
        <v>336</v>
      </c>
    </row>
    <row r="125" spans="1:12" ht="18.75" customHeight="1">
      <c r="A125" s="154">
        <f t="shared" si="15"/>
        <v>105</v>
      </c>
      <c r="B125" s="161" t="s">
        <v>399</v>
      </c>
      <c r="C125" s="12"/>
      <c r="D125" s="13" t="s">
        <v>76</v>
      </c>
      <c r="E125" s="3">
        <v>3700000</v>
      </c>
      <c r="F125" s="3"/>
      <c r="G125" s="94">
        <f t="shared" si="12"/>
        <v>379956.19948856736</v>
      </c>
      <c r="H125" s="94">
        <v>450000</v>
      </c>
      <c r="I125" s="81">
        <f t="shared" si="13"/>
        <v>207999.43636363637</v>
      </c>
      <c r="J125" s="81">
        <f t="shared" si="14"/>
        <v>180000</v>
      </c>
      <c r="K125" s="82">
        <f t="shared" si="16"/>
        <v>767955.6358522037</v>
      </c>
      <c r="L125" s="30"/>
    </row>
    <row r="126" spans="1:12" ht="18.75" customHeight="1">
      <c r="A126" s="154">
        <f t="shared" si="15"/>
        <v>106</v>
      </c>
      <c r="B126" s="161" t="s">
        <v>396</v>
      </c>
      <c r="C126" s="12"/>
      <c r="D126" s="13" t="s">
        <v>12</v>
      </c>
      <c r="E126" s="3">
        <v>3700000</v>
      </c>
      <c r="F126" s="3"/>
      <c r="G126" s="94">
        <f t="shared" si="12"/>
        <v>379956.19948856736</v>
      </c>
      <c r="H126" s="94"/>
      <c r="I126" s="81">
        <f t="shared" si="13"/>
        <v>207999.43636363637</v>
      </c>
      <c r="J126" s="81">
        <f t="shared" si="14"/>
        <v>0</v>
      </c>
      <c r="K126" s="82">
        <f t="shared" si="16"/>
        <v>587955.6358522037</v>
      </c>
      <c r="L126" s="30"/>
    </row>
    <row r="127" spans="1:12" ht="18.75" customHeight="1">
      <c r="A127" s="154">
        <f t="shared" si="15"/>
        <v>107</v>
      </c>
      <c r="B127" s="161" t="s">
        <v>397</v>
      </c>
      <c r="C127" s="12"/>
      <c r="D127" s="13" t="s">
        <v>172</v>
      </c>
      <c r="E127" s="198">
        <v>7300000</v>
      </c>
      <c r="F127" s="3"/>
      <c r="G127" s="94">
        <f t="shared" si="12"/>
        <v>749643.3125044708</v>
      </c>
      <c r="H127" s="94">
        <v>300000</v>
      </c>
      <c r="I127" s="81">
        <f>I126</f>
        <v>207999.43636363637</v>
      </c>
      <c r="J127" s="81">
        <f t="shared" si="14"/>
        <v>120000.00000000001</v>
      </c>
      <c r="K127" s="82">
        <f t="shared" si="16"/>
        <v>1077642.7488681073</v>
      </c>
      <c r="L127" s="30"/>
    </row>
    <row r="128" spans="1:12" ht="18.75" customHeight="1">
      <c r="A128" s="154">
        <f t="shared" si="15"/>
        <v>108</v>
      </c>
      <c r="B128" s="161" t="s">
        <v>398</v>
      </c>
      <c r="C128" s="12"/>
      <c r="D128" s="13" t="s">
        <v>172</v>
      </c>
      <c r="E128" s="198">
        <v>1600000</v>
      </c>
      <c r="F128" s="3"/>
      <c r="G128" s="94">
        <f t="shared" si="12"/>
        <v>164305.38356262373</v>
      </c>
      <c r="H128" s="94">
        <v>150000</v>
      </c>
      <c r="I128" s="81">
        <f t="shared" si="13"/>
        <v>207999.43636363637</v>
      </c>
      <c r="J128" s="81">
        <f t="shared" si="14"/>
        <v>60000.00000000001</v>
      </c>
      <c r="K128" s="82">
        <f t="shared" si="16"/>
        <v>432304.8199262601</v>
      </c>
      <c r="L128" s="30"/>
    </row>
    <row r="129" spans="1:12" ht="18.75" customHeight="1">
      <c r="A129" s="154">
        <f t="shared" si="15"/>
        <v>109</v>
      </c>
      <c r="B129" s="161" t="s">
        <v>400</v>
      </c>
      <c r="C129" s="12"/>
      <c r="D129" s="13" t="s">
        <v>172</v>
      </c>
      <c r="E129" s="198">
        <v>2700000</v>
      </c>
      <c r="F129" s="3"/>
      <c r="G129" s="94">
        <f t="shared" si="12"/>
        <v>277265.33476192754</v>
      </c>
      <c r="H129" s="94">
        <v>400000</v>
      </c>
      <c r="I129" s="81">
        <f>I128</f>
        <v>207999.43636363637</v>
      </c>
      <c r="J129" s="81">
        <f t="shared" si="14"/>
        <v>160000</v>
      </c>
      <c r="K129" s="82">
        <f t="shared" si="16"/>
        <v>645264.7711255639</v>
      </c>
      <c r="L129" s="30"/>
    </row>
    <row r="130" spans="1:12" ht="18.75" customHeight="1">
      <c r="A130" s="154">
        <f t="shared" si="15"/>
        <v>110</v>
      </c>
      <c r="B130" s="161" t="s">
        <v>410</v>
      </c>
      <c r="C130" s="12"/>
      <c r="D130" s="13" t="s">
        <v>172</v>
      </c>
      <c r="E130" s="198">
        <v>2200000</v>
      </c>
      <c r="F130" s="3"/>
      <c r="G130" s="94">
        <f t="shared" si="12"/>
        <v>225919.90239860764</v>
      </c>
      <c r="H130" s="94">
        <v>600000</v>
      </c>
      <c r="I130" s="81">
        <f t="shared" si="13"/>
        <v>207999.43636363637</v>
      </c>
      <c r="J130" s="81">
        <f t="shared" si="14"/>
        <v>240000.00000000003</v>
      </c>
      <c r="K130" s="82">
        <f t="shared" si="16"/>
        <v>673919.338762244</v>
      </c>
      <c r="L130" s="30"/>
    </row>
    <row r="131" spans="1:12" ht="18.75" customHeight="1">
      <c r="A131" s="154">
        <f t="shared" si="15"/>
        <v>111</v>
      </c>
      <c r="B131" s="161" t="s">
        <v>416</v>
      </c>
      <c r="C131" s="12"/>
      <c r="D131" s="13" t="s">
        <v>172</v>
      </c>
      <c r="E131" s="93">
        <v>2200000</v>
      </c>
      <c r="F131" s="3"/>
      <c r="G131" s="94">
        <f t="shared" si="12"/>
        <v>225919.90239860764</v>
      </c>
      <c r="H131" s="94">
        <v>330000</v>
      </c>
      <c r="I131" s="81">
        <f t="shared" si="13"/>
        <v>207999.43636363637</v>
      </c>
      <c r="J131" s="81">
        <f t="shared" si="14"/>
        <v>132000</v>
      </c>
      <c r="K131" s="82">
        <f t="shared" si="16"/>
        <v>565919.338762244</v>
      </c>
      <c r="L131" s="30"/>
    </row>
    <row r="132" spans="1:12" ht="18.75" customHeight="1">
      <c r="A132" s="154">
        <f t="shared" si="15"/>
        <v>112</v>
      </c>
      <c r="B132" s="161" t="s">
        <v>422</v>
      </c>
      <c r="C132" s="12"/>
      <c r="D132" s="13" t="s">
        <v>172</v>
      </c>
      <c r="E132" s="93">
        <v>2400000</v>
      </c>
      <c r="F132" s="3"/>
      <c r="G132" s="94">
        <f t="shared" si="12"/>
        <v>246458.07534393558</v>
      </c>
      <c r="H132" s="94">
        <v>380000</v>
      </c>
      <c r="I132" s="81">
        <f t="shared" si="13"/>
        <v>207999.43636363637</v>
      </c>
      <c r="J132" s="81">
        <f t="shared" si="14"/>
        <v>152000</v>
      </c>
      <c r="K132" s="82">
        <f t="shared" si="16"/>
        <v>606457.5117075719</v>
      </c>
      <c r="L132" s="30"/>
    </row>
    <row r="133" spans="1:12" ht="18.75" customHeight="1">
      <c r="A133" s="154">
        <f t="shared" si="15"/>
        <v>113</v>
      </c>
      <c r="B133" s="161" t="s">
        <v>423</v>
      </c>
      <c r="C133" s="12"/>
      <c r="D133" s="13" t="s">
        <v>172</v>
      </c>
      <c r="E133" s="93">
        <v>0</v>
      </c>
      <c r="F133" s="3"/>
      <c r="G133" s="94">
        <f t="shared" si="12"/>
        <v>0</v>
      </c>
      <c r="H133" s="200"/>
      <c r="I133" s="81"/>
      <c r="J133" s="81">
        <f t="shared" si="14"/>
        <v>0</v>
      </c>
      <c r="K133" s="82">
        <f t="shared" si="16"/>
        <v>0</v>
      </c>
      <c r="L133" s="30"/>
    </row>
    <row r="134" spans="1:12" ht="18.75" customHeight="1">
      <c r="A134" s="154">
        <f t="shared" si="15"/>
        <v>114</v>
      </c>
      <c r="B134" s="161" t="s">
        <v>425</v>
      </c>
      <c r="C134" s="12"/>
      <c r="D134" s="13" t="s">
        <v>172</v>
      </c>
      <c r="E134" s="93">
        <v>700000</v>
      </c>
      <c r="F134" s="3"/>
      <c r="G134" s="94">
        <f t="shared" si="12"/>
        <v>71883.60530864788</v>
      </c>
      <c r="H134" s="94"/>
      <c r="I134" s="81">
        <f>I132</f>
        <v>207999.43636363637</v>
      </c>
      <c r="J134" s="81">
        <f t="shared" si="14"/>
        <v>0</v>
      </c>
      <c r="K134" s="82">
        <f t="shared" si="16"/>
        <v>279883.04167228425</v>
      </c>
      <c r="L134" s="30"/>
    </row>
    <row r="135" spans="1:12" ht="18.75" customHeight="1">
      <c r="A135" s="154">
        <f t="shared" si="15"/>
        <v>115</v>
      </c>
      <c r="B135" s="161" t="s">
        <v>426</v>
      </c>
      <c r="C135" s="12"/>
      <c r="D135" s="13" t="s">
        <v>172</v>
      </c>
      <c r="E135" s="93">
        <v>200000</v>
      </c>
      <c r="F135" s="3"/>
      <c r="G135" s="94">
        <f t="shared" si="12"/>
        <v>20538.172945327966</v>
      </c>
      <c r="H135" s="94"/>
      <c r="I135" s="81">
        <f t="shared" si="13"/>
        <v>207999.43636363637</v>
      </c>
      <c r="J135" s="81">
        <f t="shared" si="14"/>
        <v>0</v>
      </c>
      <c r="K135" s="82">
        <f t="shared" si="16"/>
        <v>228537.60930896434</v>
      </c>
      <c r="L135" s="30"/>
    </row>
    <row r="136" spans="1:12" ht="18.75" customHeight="1">
      <c r="A136" s="11"/>
      <c r="B136" s="12"/>
      <c r="C136" s="12"/>
      <c r="D136" s="13"/>
      <c r="E136" s="3"/>
      <c r="F136" s="3"/>
      <c r="G136" s="81"/>
      <c r="H136" s="94"/>
      <c r="I136" s="81"/>
      <c r="J136" s="81"/>
      <c r="K136" s="82"/>
      <c r="L136" s="30"/>
    </row>
    <row r="137" spans="1:11" ht="18.75" customHeight="1" thickBot="1">
      <c r="A137" s="1"/>
      <c r="B137" s="131">
        <f>COUNTA(B9:B136)</f>
        <v>115</v>
      </c>
      <c r="C137" s="2"/>
      <c r="D137" s="76" t="s">
        <v>167</v>
      </c>
      <c r="E137" s="77">
        <f>SUM(E9:E136)</f>
        <v>1983341587</v>
      </c>
      <c r="F137" s="77">
        <f aca="true" t="shared" si="17" ref="F137:K137">SUM(F9:F136)</f>
        <v>249429394</v>
      </c>
      <c r="G137" s="77">
        <f>SUM(G9:G136)</f>
        <v>228914943.366204</v>
      </c>
      <c r="H137" s="77">
        <f t="shared" si="17"/>
        <v>38133230</v>
      </c>
      <c r="I137" s="77">
        <f>SUM(I9:I136)</f>
        <v>22879938.000000004</v>
      </c>
      <c r="J137" s="77">
        <f>SUM(J9:J136)</f>
        <v>15253292</v>
      </c>
      <c r="K137" s="77">
        <f t="shared" si="17"/>
        <v>267048173.36620396</v>
      </c>
    </row>
    <row r="138" spans="2:11" ht="21.75" customHeight="1" thickTop="1">
      <c r="B138" s="131"/>
      <c r="E138" s="164">
        <f>'[2]ysn'!$AF$91+'[2]koperasi'!$AC$33+'[2]lain'!$Q$10</f>
        <v>1983341587</v>
      </c>
      <c r="F138" s="164">
        <f>'[2]sukarela'!$R$17</f>
        <v>249429394</v>
      </c>
      <c r="G138" s="106">
        <f>G137-E5</f>
        <v>0</v>
      </c>
      <c r="H138" s="128">
        <f>'[2]infaq'!$O$128</f>
        <v>38927910</v>
      </c>
      <c r="I138" s="106">
        <f>SUM(I137:J137)</f>
        <v>38133230</v>
      </c>
      <c r="J138" s="106">
        <f>J137-J7</f>
        <v>0</v>
      </c>
      <c r="K138" s="106">
        <f>E4</f>
        <v>267048173.3662039</v>
      </c>
    </row>
    <row r="139" spans="4:11" ht="21.75" customHeight="1">
      <c r="D139" s="26" t="s">
        <v>388</v>
      </c>
      <c r="E139" s="16"/>
      <c r="F139" s="16"/>
      <c r="G139" s="128"/>
      <c r="H139" s="128">
        <f>H137+H146</f>
        <v>38927910</v>
      </c>
      <c r="I139" s="128">
        <f>H137-I138</f>
        <v>0</v>
      </c>
      <c r="J139" s="128"/>
      <c r="K139" s="106">
        <f>K138-K137</f>
        <v>0</v>
      </c>
    </row>
    <row r="140" spans="2:10" ht="21.75" customHeight="1">
      <c r="B140" s="35" t="s">
        <v>275</v>
      </c>
      <c r="C140" s="165"/>
      <c r="D140" s="35" t="s">
        <v>274</v>
      </c>
      <c r="E140" s="35"/>
      <c r="F140" s="35"/>
      <c r="G140" s="128" t="s">
        <v>411</v>
      </c>
      <c r="I140" s="128"/>
      <c r="J140" s="128"/>
    </row>
    <row r="141" spans="2:11" ht="21.75" customHeight="1">
      <c r="B141" s="35"/>
      <c r="D141" s="36"/>
      <c r="E141" s="37"/>
      <c r="F141" s="37"/>
      <c r="G141" s="201" t="s">
        <v>10</v>
      </c>
      <c r="H141" s="203">
        <v>85000</v>
      </c>
      <c r="I141" s="174"/>
      <c r="J141" s="166"/>
      <c r="K141" s="155"/>
    </row>
    <row r="142" spans="2:11" ht="21.75" customHeight="1">
      <c r="B142" s="35"/>
      <c r="C142" s="172"/>
      <c r="D142" s="36"/>
      <c r="E142" s="150"/>
      <c r="F142" s="37"/>
      <c r="G142" s="201" t="s">
        <v>56</v>
      </c>
      <c r="H142" s="203">
        <v>250000</v>
      </c>
      <c r="I142" s="175"/>
      <c r="J142" s="175"/>
      <c r="K142" s="155"/>
    </row>
    <row r="143" spans="2:11" ht="21.75" customHeight="1">
      <c r="B143" s="35"/>
      <c r="D143" s="36"/>
      <c r="E143" s="151"/>
      <c r="F143" s="37"/>
      <c r="G143" s="201" t="s">
        <v>132</v>
      </c>
      <c r="H143" s="203">
        <v>124680</v>
      </c>
      <c r="I143" s="158"/>
      <c r="J143" s="155"/>
      <c r="K143" s="155"/>
    </row>
    <row r="144" spans="2:11" ht="21.75" customHeight="1">
      <c r="B144" s="35"/>
      <c r="D144" s="36"/>
      <c r="E144" s="37"/>
      <c r="F144" s="37"/>
      <c r="G144" s="201" t="s">
        <v>137</v>
      </c>
      <c r="H144" s="204">
        <v>245000</v>
      </c>
      <c r="I144" s="166"/>
      <c r="J144" s="165"/>
      <c r="K144" s="155"/>
    </row>
    <row r="145" spans="2:11" ht="21.75" customHeight="1">
      <c r="B145" s="38" t="s">
        <v>61</v>
      </c>
      <c r="D145" s="238" t="s">
        <v>278</v>
      </c>
      <c r="E145" s="238"/>
      <c r="F145" s="89"/>
      <c r="G145" s="202" t="s">
        <v>423</v>
      </c>
      <c r="H145" s="204">
        <v>90000</v>
      </c>
      <c r="I145" s="166"/>
      <c r="J145" s="165"/>
      <c r="K145" s="155"/>
    </row>
    <row r="146" spans="2:11" ht="21.75" customHeight="1">
      <c r="B146" s="34" t="s">
        <v>276</v>
      </c>
      <c r="D146" s="237" t="s">
        <v>277</v>
      </c>
      <c r="E146" s="237"/>
      <c r="F146" s="88"/>
      <c r="G146" s="128"/>
      <c r="H146" s="130">
        <f>SUM(H141:H145)</f>
        <v>794680</v>
      </c>
      <c r="I146" s="166"/>
      <c r="J146" s="165"/>
      <c r="K146" s="155"/>
    </row>
    <row r="147" spans="7:10" ht="21.75" customHeight="1">
      <c r="G147" s="128"/>
      <c r="H147" s="130"/>
      <c r="I147" s="166"/>
      <c r="J147" s="165"/>
    </row>
    <row r="148" spans="7:9" ht="21.75" customHeight="1">
      <c r="G148" s="128"/>
      <c r="I148" s="128"/>
    </row>
    <row r="149" spans="7:9" ht="21.75" customHeight="1">
      <c r="G149" s="128"/>
      <c r="I149" s="128"/>
    </row>
    <row r="150" spans="7:9" ht="21.75" customHeight="1">
      <c r="G150" s="128"/>
      <c r="I150" s="128"/>
    </row>
    <row r="151" spans="4:9" ht="21.75" customHeight="1">
      <c r="D151" s="158"/>
      <c r="E151" s="175"/>
      <c r="F151" s="175"/>
      <c r="G151" s="128"/>
      <c r="I151" s="128"/>
    </row>
    <row r="152" spans="4:7" ht="21.75" customHeight="1">
      <c r="D152" s="158"/>
      <c r="E152" s="175"/>
      <c r="F152" s="175"/>
      <c r="G152" s="128"/>
    </row>
    <row r="153" spans="4:7" ht="21.75" customHeight="1">
      <c r="D153" s="158"/>
      <c r="E153" s="175"/>
      <c r="F153" s="175"/>
      <c r="G153" s="128"/>
    </row>
    <row r="154" spans="4:7" ht="21.75" customHeight="1">
      <c r="D154" s="158"/>
      <c r="E154" s="158"/>
      <c r="F154" s="158"/>
      <c r="G154" s="128"/>
    </row>
    <row r="155" spans="4:7" ht="21.75" customHeight="1">
      <c r="D155" s="158"/>
      <c r="E155" s="175"/>
      <c r="F155" s="175"/>
      <c r="G155" s="128"/>
    </row>
    <row r="156" spans="4:7" ht="21.75" customHeight="1">
      <c r="D156" s="158"/>
      <c r="E156" s="158"/>
      <c r="F156" s="175"/>
      <c r="G156" s="128"/>
    </row>
  </sheetData>
  <sheetProtection/>
  <mergeCells count="15">
    <mergeCell ref="D146:E146"/>
    <mergeCell ref="L7:L8"/>
    <mergeCell ref="D145:E145"/>
    <mergeCell ref="K7:K8"/>
    <mergeCell ref="I7:I8"/>
    <mergeCell ref="J7:J8"/>
    <mergeCell ref="A1:G1"/>
    <mergeCell ref="A3:B3"/>
    <mergeCell ref="A5:B5"/>
    <mergeCell ref="A7:A8"/>
    <mergeCell ref="B7:B8"/>
    <mergeCell ref="C7:C8"/>
    <mergeCell ref="D7:D8"/>
    <mergeCell ref="E7:E8"/>
    <mergeCell ref="G7:G8"/>
  </mergeCells>
  <printOptions horizontalCentered="1"/>
  <pageMargins left="0" right="0" top="0" bottom="0.4330708661417323" header="0" footer="0"/>
  <pageSetup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F6" sqref="F6:F10"/>
    </sheetView>
  </sheetViews>
  <sheetFormatPr defaultColWidth="9.140625" defaultRowHeight="12.75"/>
  <cols>
    <col min="1" max="1" width="5.57421875" style="129" customWidth="1"/>
    <col min="2" max="2" width="26.00390625" style="129" customWidth="1"/>
    <col min="3" max="3" width="18.421875" style="129" customWidth="1"/>
    <col min="4" max="4" width="14.28125" style="129" customWidth="1"/>
    <col min="5" max="5" width="15.7109375" style="140" customWidth="1"/>
    <col min="6" max="6" width="14.28125" style="140" customWidth="1"/>
    <col min="7" max="7" width="16.140625" style="129" customWidth="1"/>
    <col min="8" max="16384" width="9.140625" style="129" customWidth="1"/>
  </cols>
  <sheetData>
    <row r="1" spans="1:7" ht="18">
      <c r="A1" s="248" t="s">
        <v>427</v>
      </c>
      <c r="B1" s="248"/>
      <c r="C1" s="248"/>
      <c r="D1" s="248"/>
      <c r="E1" s="248"/>
      <c r="F1" s="248"/>
      <c r="G1" s="248"/>
    </row>
    <row r="2" spans="1:7" ht="18">
      <c r="A2" s="248" t="s">
        <v>414</v>
      </c>
      <c r="B2" s="248"/>
      <c r="C2" s="248"/>
      <c r="D2" s="248"/>
      <c r="E2" s="248"/>
      <c r="F2" s="248"/>
      <c r="G2" s="248"/>
    </row>
    <row r="4" spans="1:7" ht="12.75" customHeight="1">
      <c r="A4" s="231" t="s">
        <v>0</v>
      </c>
      <c r="B4" s="231" t="s">
        <v>1</v>
      </c>
      <c r="C4" s="231" t="s">
        <v>2</v>
      </c>
      <c r="D4" s="231" t="s">
        <v>3</v>
      </c>
      <c r="E4" s="249" t="s">
        <v>359</v>
      </c>
      <c r="F4" s="249" t="s">
        <v>170</v>
      </c>
      <c r="G4" s="233" t="s">
        <v>182</v>
      </c>
    </row>
    <row r="5" spans="1:7" ht="13.5" thickBot="1">
      <c r="A5" s="232"/>
      <c r="B5" s="232"/>
      <c r="C5" s="232"/>
      <c r="D5" s="232"/>
      <c r="E5" s="250"/>
      <c r="F5" s="250"/>
      <c r="G5" s="234"/>
    </row>
    <row r="6" spans="1:7" ht="30" customHeight="1" thickTop="1">
      <c r="A6" s="134">
        <v>1</v>
      </c>
      <c r="B6" s="57" t="s">
        <v>4</v>
      </c>
      <c r="C6" s="9" t="s">
        <v>5</v>
      </c>
      <c r="D6" s="10" t="s">
        <v>6</v>
      </c>
      <c r="E6" s="135">
        <f>Sheet1!E9</f>
        <v>14400000</v>
      </c>
      <c r="F6" s="136">
        <f>Sheet1!K9</f>
        <v>2008047.8884272496</v>
      </c>
      <c r="G6" s="141">
        <v>1</v>
      </c>
    </row>
    <row r="7" spans="1:7" ht="30" customHeight="1">
      <c r="A7" s="142">
        <v>2</v>
      </c>
      <c r="B7" s="58" t="s">
        <v>7</v>
      </c>
      <c r="C7" s="12" t="s">
        <v>8</v>
      </c>
      <c r="D7" s="13" t="s">
        <v>9</v>
      </c>
      <c r="E7" s="137">
        <f>Sheet1!E10+Sheet1!F10</f>
        <v>53400000</v>
      </c>
      <c r="F7" s="138">
        <f>Sheet1!K10+Sheet1!K11</f>
        <v>5287325.091454716</v>
      </c>
      <c r="G7" s="143">
        <v>2</v>
      </c>
    </row>
    <row r="8" spans="1:7" ht="30" customHeight="1">
      <c r="A8" s="142">
        <v>3</v>
      </c>
      <c r="B8" s="58" t="s">
        <v>75</v>
      </c>
      <c r="C8" s="12" t="s">
        <v>62</v>
      </c>
      <c r="D8" s="13" t="s">
        <v>9</v>
      </c>
      <c r="E8" s="137">
        <f>Sheet1!E41</f>
        <v>14400000</v>
      </c>
      <c r="F8" s="138">
        <f>Sheet1!K41</f>
        <v>1886747.8884272496</v>
      </c>
      <c r="G8" s="143">
        <v>3</v>
      </c>
    </row>
    <row r="9" spans="1:7" ht="30" customHeight="1">
      <c r="A9" s="142">
        <v>4</v>
      </c>
      <c r="B9" s="58" t="s">
        <v>163</v>
      </c>
      <c r="C9" s="12" t="s">
        <v>138</v>
      </c>
      <c r="D9" s="13" t="s">
        <v>9</v>
      </c>
      <c r="E9" s="137">
        <f>Sheet1!E78</f>
        <v>5500000</v>
      </c>
      <c r="F9" s="138">
        <f>Sheet1!K78</f>
        <v>772799.1923601554</v>
      </c>
      <c r="G9" s="143">
        <v>4</v>
      </c>
    </row>
    <row r="10" spans="1:7" ht="30" customHeight="1">
      <c r="A10" s="142">
        <v>5</v>
      </c>
      <c r="B10" s="12" t="s">
        <v>351</v>
      </c>
      <c r="C10" s="85" t="s">
        <v>352</v>
      </c>
      <c r="D10" s="13" t="s">
        <v>9</v>
      </c>
      <c r="E10" s="137">
        <f>Sheet1!E88+Sheet1!F88</f>
        <v>57250000</v>
      </c>
      <c r="F10" s="138">
        <f>Sheet1!K88+Sheet1!K89</f>
        <v>6316279.972758493</v>
      </c>
      <c r="G10" s="143">
        <v>5</v>
      </c>
    </row>
    <row r="11" spans="1:7" ht="30" customHeight="1">
      <c r="A11" s="142"/>
      <c r="B11" s="96"/>
      <c r="C11" s="12"/>
      <c r="D11" s="13"/>
      <c r="E11" s="137"/>
      <c r="F11" s="138"/>
      <c r="G11" s="143"/>
    </row>
    <row r="12" spans="1:7" ht="30" customHeight="1">
      <c r="A12" s="144"/>
      <c r="B12" s="145"/>
      <c r="C12" s="145"/>
      <c r="D12" s="100" t="s">
        <v>372</v>
      </c>
      <c r="E12" s="146">
        <f>SUM(E6:E11)</f>
        <v>144950000</v>
      </c>
      <c r="F12" s="146">
        <f>SUM(F6:F11)</f>
        <v>16271200.033427864</v>
      </c>
      <c r="G12" s="145"/>
    </row>
    <row r="13" spans="1:7" ht="30" customHeight="1">
      <c r="A13" s="144"/>
      <c r="B13" s="145"/>
      <c r="C13" s="145"/>
      <c r="D13" s="144"/>
      <c r="E13" s="147"/>
      <c r="F13" s="148"/>
      <c r="G13" s="145"/>
    </row>
    <row r="14" spans="1:7" ht="15">
      <c r="A14" s="145"/>
      <c r="B14" s="145"/>
      <c r="C14" s="145"/>
      <c r="D14" s="144"/>
      <c r="E14" s="147"/>
      <c r="F14" s="148"/>
      <c r="G14" s="145"/>
    </row>
    <row r="15" spans="1:7" ht="15">
      <c r="A15" s="145"/>
      <c r="B15" s="145"/>
      <c r="C15" s="145"/>
      <c r="D15" s="144"/>
      <c r="E15" s="147"/>
      <c r="F15" s="148"/>
      <c r="G15" s="145"/>
    </row>
  </sheetData>
  <sheetProtection/>
  <mergeCells count="9">
    <mergeCell ref="A1:G1"/>
    <mergeCell ref="A4:A5"/>
    <mergeCell ref="B4:B5"/>
    <mergeCell ref="C4:C5"/>
    <mergeCell ref="D4:D5"/>
    <mergeCell ref="E4:E5"/>
    <mergeCell ref="F4:F5"/>
    <mergeCell ref="G4:G5"/>
    <mergeCell ref="A2:G2"/>
  </mergeCells>
  <printOptions horizontalCentered="1"/>
  <pageMargins left="0.31496062992125984" right="0.15748031496062992" top="0.7480314960629921" bottom="0.7480314960629921" header="0.31496062992125984" footer="0.31496062992125984"/>
  <pageSetup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F6" sqref="F6:F29"/>
    </sheetView>
  </sheetViews>
  <sheetFormatPr defaultColWidth="9.140625" defaultRowHeight="12.75"/>
  <cols>
    <col min="1" max="1" width="5.57421875" style="129" customWidth="1"/>
    <col min="2" max="2" width="25.7109375" style="129" customWidth="1"/>
    <col min="3" max="3" width="18.421875" style="129" customWidth="1"/>
    <col min="4" max="4" width="14.28125" style="129" customWidth="1"/>
    <col min="5" max="5" width="15.7109375" style="140" customWidth="1"/>
    <col min="6" max="6" width="14.28125" style="140" customWidth="1"/>
    <col min="7" max="7" width="16.140625" style="129" customWidth="1"/>
    <col min="8" max="16384" width="9.140625" style="129" customWidth="1"/>
  </cols>
  <sheetData>
    <row r="1" spans="1:7" ht="18">
      <c r="A1" s="248" t="s">
        <v>427</v>
      </c>
      <c r="B1" s="248"/>
      <c r="C1" s="248"/>
      <c r="D1" s="248"/>
      <c r="E1" s="248"/>
      <c r="F1" s="248"/>
      <c r="G1" s="248"/>
    </row>
    <row r="2" spans="1:7" ht="18">
      <c r="A2" s="248" t="s">
        <v>415</v>
      </c>
      <c r="B2" s="248"/>
      <c r="C2" s="248"/>
      <c r="D2" s="248"/>
      <c r="E2" s="248"/>
      <c r="F2" s="248"/>
      <c r="G2" s="248"/>
    </row>
    <row r="4" spans="1:7" ht="12.75">
      <c r="A4" s="231" t="s">
        <v>0</v>
      </c>
      <c r="B4" s="231" t="s">
        <v>1</v>
      </c>
      <c r="C4" s="231" t="s">
        <v>2</v>
      </c>
      <c r="D4" s="231" t="s">
        <v>3</v>
      </c>
      <c r="E4" s="249" t="s">
        <v>359</v>
      </c>
      <c r="F4" s="249" t="s">
        <v>170</v>
      </c>
      <c r="G4" s="233" t="s">
        <v>182</v>
      </c>
    </row>
    <row r="5" spans="1:7" ht="13.5" thickBot="1">
      <c r="A5" s="232"/>
      <c r="B5" s="232"/>
      <c r="C5" s="232"/>
      <c r="D5" s="232"/>
      <c r="E5" s="250"/>
      <c r="F5" s="250"/>
      <c r="G5" s="234"/>
    </row>
    <row r="6" spans="1:7" ht="30" customHeight="1" thickTop="1">
      <c r="A6" s="142">
        <v>1</v>
      </c>
      <c r="B6" s="58" t="s">
        <v>140</v>
      </c>
      <c r="C6" s="12" t="s">
        <v>117</v>
      </c>
      <c r="D6" s="14" t="s">
        <v>173</v>
      </c>
      <c r="E6" s="137">
        <f>Sheet1!E91</f>
        <v>20250000</v>
      </c>
      <c r="F6" s="138">
        <f>Sheet1!K91</f>
        <v>2287489.447078093</v>
      </c>
      <c r="G6" s="143">
        <v>1</v>
      </c>
    </row>
    <row r="7" spans="1:7" ht="30" customHeight="1">
      <c r="A7" s="142">
        <v>2</v>
      </c>
      <c r="B7" s="58" t="s">
        <v>144</v>
      </c>
      <c r="C7" s="12" t="s">
        <v>121</v>
      </c>
      <c r="D7" s="14" t="s">
        <v>173</v>
      </c>
      <c r="E7" s="137">
        <f>Sheet1!E92</f>
        <v>13050000</v>
      </c>
      <c r="F7" s="138">
        <f>Sheet1!K92</f>
        <v>1648115.2210462862</v>
      </c>
      <c r="G7" s="143">
        <v>2</v>
      </c>
    </row>
    <row r="8" spans="1:7" ht="30" customHeight="1">
      <c r="A8" s="142">
        <v>3</v>
      </c>
      <c r="B8" s="58" t="s">
        <v>348</v>
      </c>
      <c r="C8" s="12" t="s">
        <v>126</v>
      </c>
      <c r="D8" s="14" t="s">
        <v>173</v>
      </c>
      <c r="E8" s="137">
        <f>Sheet1!E93</f>
        <v>6850000</v>
      </c>
      <c r="F8" s="138">
        <f>Sheet1!K93</f>
        <v>943431.8597411192</v>
      </c>
      <c r="G8" s="143">
        <v>3</v>
      </c>
    </row>
    <row r="9" spans="1:7" ht="30" customHeight="1">
      <c r="A9" s="142">
        <v>4</v>
      </c>
      <c r="B9" s="58" t="s">
        <v>151</v>
      </c>
      <c r="C9" s="12" t="s">
        <v>324</v>
      </c>
      <c r="D9" s="14" t="s">
        <v>173</v>
      </c>
      <c r="E9" s="137">
        <f>Sheet1!E95</f>
        <v>6850000</v>
      </c>
      <c r="F9" s="138">
        <f>Sheet1!K95</f>
        <v>1071431.8597411192</v>
      </c>
      <c r="G9" s="143">
        <v>4</v>
      </c>
    </row>
    <row r="10" spans="1:7" ht="30" customHeight="1">
      <c r="A10" s="142">
        <v>5</v>
      </c>
      <c r="B10" s="58" t="s">
        <v>153</v>
      </c>
      <c r="C10" s="12" t="s">
        <v>129</v>
      </c>
      <c r="D10" s="14" t="s">
        <v>173</v>
      </c>
      <c r="E10" s="137">
        <f>Sheet1!E96</f>
        <v>4750000</v>
      </c>
      <c r="F10" s="138">
        <f>Sheet1!K96</f>
        <v>775781.0438151755</v>
      </c>
      <c r="G10" s="143">
        <v>5</v>
      </c>
    </row>
    <row r="11" spans="1:7" ht="30" customHeight="1">
      <c r="A11" s="142">
        <v>6</v>
      </c>
      <c r="B11" s="58" t="s">
        <v>155</v>
      </c>
      <c r="C11" s="12" t="s">
        <v>323</v>
      </c>
      <c r="D11" s="14" t="s">
        <v>173</v>
      </c>
      <c r="E11" s="137">
        <f>Sheet1!E97</f>
        <v>20400000</v>
      </c>
      <c r="F11" s="138">
        <f>Sheet1!K97</f>
        <v>2398893.076787089</v>
      </c>
      <c r="G11" s="143">
        <v>6</v>
      </c>
    </row>
    <row r="12" spans="1:7" ht="30" customHeight="1">
      <c r="A12" s="142">
        <v>7</v>
      </c>
      <c r="B12" s="58" t="s">
        <v>159</v>
      </c>
      <c r="C12" s="12" t="s">
        <v>134</v>
      </c>
      <c r="D12" s="14" t="s">
        <v>173</v>
      </c>
      <c r="E12" s="137">
        <f>Sheet1!E98</f>
        <v>13550000</v>
      </c>
      <c r="F12" s="138">
        <f>Sheet1!K98</f>
        <v>1679460.653409606</v>
      </c>
      <c r="G12" s="143">
        <v>7</v>
      </c>
    </row>
    <row r="13" spans="1:7" ht="30" customHeight="1">
      <c r="A13" s="142">
        <v>8</v>
      </c>
      <c r="B13" s="58" t="s">
        <v>165</v>
      </c>
      <c r="C13" s="12" t="s">
        <v>139</v>
      </c>
      <c r="D13" s="14" t="s">
        <v>171</v>
      </c>
      <c r="E13" s="137">
        <f>Sheet1!E99</f>
        <v>12400000</v>
      </c>
      <c r="F13" s="138">
        <f>Sheet1!K99</f>
        <v>1481366.1589739702</v>
      </c>
      <c r="G13" s="143">
        <v>8</v>
      </c>
    </row>
    <row r="14" spans="1:7" ht="30" customHeight="1">
      <c r="A14" s="142">
        <v>9</v>
      </c>
      <c r="B14" s="58" t="s">
        <v>367</v>
      </c>
      <c r="C14" s="12" t="s">
        <v>141</v>
      </c>
      <c r="D14" s="14" t="s">
        <v>171</v>
      </c>
      <c r="E14" s="137">
        <f>Sheet1!E100</f>
        <v>4350000</v>
      </c>
      <c r="F14" s="138">
        <f>Sheet1!K100</f>
        <v>834704.6979245197</v>
      </c>
      <c r="G14" s="143">
        <v>9</v>
      </c>
    </row>
    <row r="15" spans="1:7" ht="30" customHeight="1">
      <c r="A15" s="142">
        <v>10</v>
      </c>
      <c r="B15" s="12" t="s">
        <v>319</v>
      </c>
      <c r="C15" s="12" t="s">
        <v>157</v>
      </c>
      <c r="D15" s="13" t="s">
        <v>171</v>
      </c>
      <c r="E15" s="137">
        <f>Sheet1!E102</f>
        <v>10200000</v>
      </c>
      <c r="F15" s="138">
        <f>Sheet1!K102</f>
        <v>1255446.2565753625</v>
      </c>
      <c r="G15" s="143">
        <v>10</v>
      </c>
    </row>
    <row r="16" spans="1:7" ht="30" customHeight="1">
      <c r="A16" s="142">
        <v>11</v>
      </c>
      <c r="B16" s="12" t="s">
        <v>345</v>
      </c>
      <c r="C16" s="12" t="s">
        <v>302</v>
      </c>
      <c r="D16" s="13" t="s">
        <v>172</v>
      </c>
      <c r="E16" s="137">
        <f>Sheet1!E103</f>
        <v>14050000</v>
      </c>
      <c r="F16" s="138">
        <f>Sheet1!K103</f>
        <v>1790806.0857729258</v>
      </c>
      <c r="G16" s="143">
        <v>11</v>
      </c>
    </row>
    <row r="17" spans="1:7" ht="30" customHeight="1">
      <c r="A17" s="142">
        <v>12</v>
      </c>
      <c r="B17" s="12" t="s">
        <v>346</v>
      </c>
      <c r="C17" s="12" t="s">
        <v>347</v>
      </c>
      <c r="D17" s="13" t="s">
        <v>171</v>
      </c>
      <c r="E17" s="137">
        <f>Sheet1!E104</f>
        <v>4750000</v>
      </c>
      <c r="F17" s="138">
        <f>Sheet1!K104</f>
        <v>695781.0438151755</v>
      </c>
      <c r="G17" s="143">
        <v>12</v>
      </c>
    </row>
    <row r="18" spans="1:7" ht="30" customHeight="1">
      <c r="A18" s="142">
        <v>13</v>
      </c>
      <c r="B18" s="96" t="s">
        <v>370</v>
      </c>
      <c r="C18" s="12"/>
      <c r="D18" s="13" t="s">
        <v>172</v>
      </c>
      <c r="E18" s="137">
        <f>Sheet1!E118+Sheet1!F118</f>
        <v>16700000</v>
      </c>
      <c r="F18" s="138">
        <f>Sheet1!K118+Sheet1!K119</f>
        <v>2096648.5159257182</v>
      </c>
      <c r="G18" s="143">
        <v>13</v>
      </c>
    </row>
    <row r="19" spans="1:7" ht="30" customHeight="1">
      <c r="A19" s="142">
        <v>14</v>
      </c>
      <c r="B19" s="96" t="s">
        <v>369</v>
      </c>
      <c r="C19" s="12"/>
      <c r="D19" s="13" t="s">
        <v>171</v>
      </c>
      <c r="E19" s="137">
        <f>Sheet1!E120</f>
        <v>6800000</v>
      </c>
      <c r="F19" s="138">
        <f>Sheet1!K120</f>
        <v>1034977.3165047872</v>
      </c>
      <c r="G19" s="143">
        <v>14</v>
      </c>
    </row>
    <row r="20" spans="1:7" ht="30" customHeight="1">
      <c r="A20" s="142">
        <v>15</v>
      </c>
      <c r="B20" s="96" t="s">
        <v>371</v>
      </c>
      <c r="C20" s="12"/>
      <c r="D20" s="13" t="s">
        <v>173</v>
      </c>
      <c r="E20" s="137">
        <f>Sheet1!E121</f>
        <v>7500000</v>
      </c>
      <c r="F20" s="138">
        <f>Sheet1!K121</f>
        <v>1218180.9218134352</v>
      </c>
      <c r="G20" s="143">
        <v>15</v>
      </c>
    </row>
    <row r="21" spans="1:7" ht="30" customHeight="1">
      <c r="A21" s="142">
        <v>16</v>
      </c>
      <c r="B21" s="96" t="s">
        <v>379</v>
      </c>
      <c r="C21" s="12"/>
      <c r="D21" s="13" t="s">
        <v>171</v>
      </c>
      <c r="E21" s="137">
        <f>Sheet1!E122</f>
        <v>10700000</v>
      </c>
      <c r="F21" s="138">
        <f>Sheet1!K122</f>
        <v>1478791.6889386824</v>
      </c>
      <c r="G21" s="143">
        <v>16</v>
      </c>
    </row>
    <row r="22" spans="1:7" ht="30" customHeight="1">
      <c r="A22" s="142">
        <v>17</v>
      </c>
      <c r="B22" s="161" t="s">
        <v>397</v>
      </c>
      <c r="C22" s="12"/>
      <c r="D22" s="13" t="s">
        <v>403</v>
      </c>
      <c r="E22" s="137">
        <f>Sheet1!E127</f>
        <v>7300000</v>
      </c>
      <c r="F22" s="138">
        <f>Sheet1!K127</f>
        <v>1077642.7488681073</v>
      </c>
      <c r="G22" s="143">
        <v>17</v>
      </c>
    </row>
    <row r="23" spans="1:7" ht="30" customHeight="1">
      <c r="A23" s="142">
        <v>18</v>
      </c>
      <c r="B23" s="161" t="s">
        <v>398</v>
      </c>
      <c r="C23" s="12"/>
      <c r="D23" s="13" t="s">
        <v>403</v>
      </c>
      <c r="E23" s="137">
        <f>Sheet1!E128</f>
        <v>1600000</v>
      </c>
      <c r="F23" s="138">
        <f>Sheet1!K128</f>
        <v>432304.8199262601</v>
      </c>
      <c r="G23" s="143">
        <v>18</v>
      </c>
    </row>
    <row r="24" spans="1:7" ht="30" customHeight="1">
      <c r="A24" s="142">
        <v>19</v>
      </c>
      <c r="B24" s="161" t="s">
        <v>400</v>
      </c>
      <c r="C24" s="12"/>
      <c r="D24" s="13" t="s">
        <v>403</v>
      </c>
      <c r="E24" s="137">
        <f>Sheet1!E129</f>
        <v>2700000</v>
      </c>
      <c r="F24" s="138">
        <f>Sheet1!K129</f>
        <v>645264.7711255639</v>
      </c>
      <c r="G24" s="143">
        <v>19</v>
      </c>
    </row>
    <row r="25" spans="1:7" ht="30" customHeight="1">
      <c r="A25" s="142">
        <v>20</v>
      </c>
      <c r="B25" s="161" t="s">
        <v>429</v>
      </c>
      <c r="C25" s="12"/>
      <c r="D25" s="13" t="s">
        <v>403</v>
      </c>
      <c r="E25" s="137">
        <f>Sheet1!E130</f>
        <v>2200000</v>
      </c>
      <c r="F25" s="138">
        <f>Sheet1!K130</f>
        <v>673919.338762244</v>
      </c>
      <c r="G25" s="143">
        <v>20</v>
      </c>
    </row>
    <row r="26" spans="1:7" ht="30" customHeight="1">
      <c r="A26" s="142">
        <v>21</v>
      </c>
      <c r="B26" s="161" t="s">
        <v>422</v>
      </c>
      <c r="C26" s="12"/>
      <c r="D26" s="13" t="s">
        <v>403</v>
      </c>
      <c r="E26" s="137">
        <f>Sheet1!E132</f>
        <v>2400000</v>
      </c>
      <c r="F26" s="138">
        <f>Sheet1!K132</f>
        <v>606457.5117075719</v>
      </c>
      <c r="G26" s="143">
        <v>21</v>
      </c>
    </row>
    <row r="27" spans="1:7" ht="30" customHeight="1">
      <c r="A27" s="142">
        <v>22</v>
      </c>
      <c r="B27" s="161" t="s">
        <v>425</v>
      </c>
      <c r="C27" s="12"/>
      <c r="D27" s="13" t="s">
        <v>403</v>
      </c>
      <c r="E27" s="137">
        <f>Sheet1!E134</f>
        <v>700000</v>
      </c>
      <c r="F27" s="138">
        <f>Sheet1!K134</f>
        <v>279883.04167228425</v>
      </c>
      <c r="G27" s="143">
        <v>22</v>
      </c>
    </row>
    <row r="28" spans="1:7" ht="30" customHeight="1">
      <c r="A28" s="142">
        <v>23</v>
      </c>
      <c r="B28" s="161" t="s">
        <v>416</v>
      </c>
      <c r="C28" s="12"/>
      <c r="D28" s="13" t="s">
        <v>171</v>
      </c>
      <c r="E28" s="137">
        <f>Sheet1!E131</f>
        <v>2200000</v>
      </c>
      <c r="F28" s="138">
        <f>Sheet1!K131</f>
        <v>565919.338762244</v>
      </c>
      <c r="G28" s="143">
        <v>23</v>
      </c>
    </row>
    <row r="29" spans="1:7" ht="30" customHeight="1">
      <c r="A29" s="142">
        <v>24</v>
      </c>
      <c r="B29" s="161" t="s">
        <v>426</v>
      </c>
      <c r="C29" s="12"/>
      <c r="D29" s="13" t="s">
        <v>173</v>
      </c>
      <c r="E29" s="137">
        <f>Sheet1!E135</f>
        <v>200000</v>
      </c>
      <c r="F29" s="138">
        <f>Sheet1!K135</f>
        <v>228537.60930896434</v>
      </c>
      <c r="G29" s="143">
        <v>24</v>
      </c>
    </row>
    <row r="30" spans="1:7" ht="30" customHeight="1">
      <c r="A30" s="142"/>
      <c r="B30" s="96"/>
      <c r="C30" s="12"/>
      <c r="D30" s="13"/>
      <c r="E30" s="137"/>
      <c r="F30" s="138"/>
      <c r="G30" s="143"/>
    </row>
    <row r="31" spans="1:7" ht="30" customHeight="1">
      <c r="A31" s="144"/>
      <c r="B31" s="145"/>
      <c r="C31" s="145"/>
      <c r="D31" s="100" t="s">
        <v>372</v>
      </c>
      <c r="E31" s="146">
        <f>SUM(E6:E30)</f>
        <v>192450000</v>
      </c>
      <c r="F31" s="146">
        <f>SUM(F6:F30)</f>
        <v>27201235.0279963</v>
      </c>
      <c r="G31" s="145"/>
    </row>
    <row r="32" spans="1:7" ht="30" customHeight="1">
      <c r="A32" s="144"/>
      <c r="B32" s="145"/>
      <c r="C32" s="145"/>
      <c r="D32" s="144"/>
      <c r="E32" s="147"/>
      <c r="F32" s="148"/>
      <c r="G32" s="145"/>
    </row>
    <row r="33" spans="1:7" ht="15">
      <c r="A33" s="145"/>
      <c r="B33" s="145"/>
      <c r="C33" s="145"/>
      <c r="D33" s="144"/>
      <c r="E33" s="147"/>
      <c r="F33" s="148"/>
      <c r="G33" s="145"/>
    </row>
    <row r="34" spans="1:7" ht="15">
      <c r="A34" s="145"/>
      <c r="B34" s="145"/>
      <c r="C34" s="145"/>
      <c r="D34" s="144"/>
      <c r="E34" s="147"/>
      <c r="F34" s="148"/>
      <c r="G34" s="145"/>
    </row>
  </sheetData>
  <sheetProtection/>
  <mergeCells count="9">
    <mergeCell ref="A1:G1"/>
    <mergeCell ref="A4:A5"/>
    <mergeCell ref="B4:B5"/>
    <mergeCell ref="C4:C5"/>
    <mergeCell ref="D4:D5"/>
    <mergeCell ref="E4:E5"/>
    <mergeCell ref="F4:F5"/>
    <mergeCell ref="G4:G5"/>
    <mergeCell ref="A2:G2"/>
  </mergeCells>
  <printOptions horizontalCentered="1"/>
  <pageMargins left="0" right="0" top="0.1968503937007874" bottom="0.3937007874015748" header="0" footer="0"/>
  <pageSetup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F6" sqref="F6:F17"/>
    </sheetView>
  </sheetViews>
  <sheetFormatPr defaultColWidth="9.140625" defaultRowHeight="12.75"/>
  <cols>
    <col min="1" max="1" width="5.57421875" style="129" customWidth="1"/>
    <col min="2" max="2" width="28.00390625" style="129" customWidth="1"/>
    <col min="3" max="3" width="18.421875" style="129" customWidth="1"/>
    <col min="4" max="4" width="14.28125" style="129" customWidth="1"/>
    <col min="5" max="5" width="15.7109375" style="140" customWidth="1"/>
    <col min="6" max="6" width="14.28125" style="140" customWidth="1"/>
    <col min="7" max="7" width="16.140625" style="129" customWidth="1"/>
    <col min="8" max="16384" width="9.140625" style="129" customWidth="1"/>
  </cols>
  <sheetData>
    <row r="1" spans="1:7" ht="18">
      <c r="A1" s="248" t="s">
        <v>427</v>
      </c>
      <c r="B1" s="248"/>
      <c r="C1" s="248"/>
      <c r="D1" s="248"/>
      <c r="E1" s="248"/>
      <c r="F1" s="248"/>
      <c r="G1" s="248"/>
    </row>
    <row r="2" spans="1:7" ht="18">
      <c r="A2" s="248" t="s">
        <v>430</v>
      </c>
      <c r="B2" s="248"/>
      <c r="C2" s="248"/>
      <c r="D2" s="248"/>
      <c r="E2" s="248"/>
      <c r="F2" s="248"/>
      <c r="G2" s="248"/>
    </row>
    <row r="4" spans="1:7" ht="12.75">
      <c r="A4" s="231" t="s">
        <v>0</v>
      </c>
      <c r="B4" s="231" t="s">
        <v>1</v>
      </c>
      <c r="C4" s="231" t="s">
        <v>2</v>
      </c>
      <c r="D4" s="231" t="s">
        <v>3</v>
      </c>
      <c r="E4" s="249" t="s">
        <v>359</v>
      </c>
      <c r="F4" s="249" t="s">
        <v>170</v>
      </c>
      <c r="G4" s="233" t="s">
        <v>182</v>
      </c>
    </row>
    <row r="5" spans="1:7" ht="13.5" thickBot="1">
      <c r="A5" s="232"/>
      <c r="B5" s="232"/>
      <c r="C5" s="232"/>
      <c r="D5" s="232"/>
      <c r="E5" s="250"/>
      <c r="F5" s="250"/>
      <c r="G5" s="234"/>
    </row>
    <row r="6" spans="1:7" ht="30" customHeight="1" thickTop="1">
      <c r="A6" s="142">
        <v>1</v>
      </c>
      <c r="B6" s="58" t="s">
        <v>99</v>
      </c>
      <c r="C6" s="12" t="s">
        <v>84</v>
      </c>
      <c r="D6" s="14"/>
      <c r="E6" s="137">
        <f>Sheet1!E55</f>
        <v>37100000</v>
      </c>
      <c r="F6" s="138">
        <f>Sheet1!K55</f>
        <v>4017830.517721974</v>
      </c>
      <c r="G6" s="143">
        <v>1</v>
      </c>
    </row>
    <row r="7" spans="1:7" ht="30" customHeight="1">
      <c r="A7" s="142">
        <v>2</v>
      </c>
      <c r="B7" s="58" t="s">
        <v>95</v>
      </c>
      <c r="C7" s="12" t="s">
        <v>80</v>
      </c>
      <c r="D7" s="14"/>
      <c r="E7" s="137">
        <f>Sheet1!E53</f>
        <v>17700000</v>
      </c>
      <c r="F7" s="138">
        <f>Sheet1!K53</f>
        <v>2025627.7420251612</v>
      </c>
      <c r="G7" s="143">
        <v>2</v>
      </c>
    </row>
    <row r="8" spans="1:7" ht="30" customHeight="1">
      <c r="A8" s="142">
        <v>3</v>
      </c>
      <c r="B8" s="58" t="s">
        <v>149</v>
      </c>
      <c r="C8" s="12" t="s">
        <v>127</v>
      </c>
      <c r="D8" s="14"/>
      <c r="E8" s="137">
        <f>Sheet1!E94</f>
        <v>18600000</v>
      </c>
      <c r="F8" s="138">
        <f>Sheet1!K94</f>
        <v>2118049.520279137</v>
      </c>
      <c r="G8" s="143">
        <v>3</v>
      </c>
    </row>
    <row r="9" spans="1:7" ht="30" customHeight="1">
      <c r="A9" s="142">
        <v>4</v>
      </c>
      <c r="B9" s="61" t="str">
        <f>Sheet1!B54</f>
        <v>STINJE MIKE LANTANG, S.Th</v>
      </c>
      <c r="C9" s="12" t="str">
        <f>Sheet1!C54</f>
        <v>Kop.KPS - 88.054</v>
      </c>
      <c r="D9" s="14"/>
      <c r="E9" s="137">
        <f>Sheet1!E54</f>
        <v>10666587</v>
      </c>
      <c r="F9" s="138">
        <f>Sheet1!K54</f>
        <v>1303360.4790755713</v>
      </c>
      <c r="G9" s="143">
        <v>4</v>
      </c>
    </row>
    <row r="10" spans="1:7" ht="30" customHeight="1">
      <c r="A10" s="142">
        <v>5</v>
      </c>
      <c r="B10" s="12" t="s">
        <v>307</v>
      </c>
      <c r="C10" s="12" t="s">
        <v>148</v>
      </c>
      <c r="D10" s="14"/>
      <c r="E10" s="137">
        <f>Sheet1!E101</f>
        <v>43700000</v>
      </c>
      <c r="F10" s="138">
        <f>Sheet1!K101</f>
        <v>4695590.224917797</v>
      </c>
      <c r="G10" s="143">
        <v>5</v>
      </c>
    </row>
    <row r="11" spans="1:7" ht="30" customHeight="1">
      <c r="A11" s="142">
        <v>6</v>
      </c>
      <c r="B11" s="58" t="s">
        <v>16</v>
      </c>
      <c r="C11" s="12" t="s">
        <v>15</v>
      </c>
      <c r="D11" s="13"/>
      <c r="E11" s="137">
        <f>Sheet1!E14</f>
        <v>24800000</v>
      </c>
      <c r="F11" s="138">
        <f>Sheet1!K14</f>
        <v>2754732.8815843044</v>
      </c>
      <c r="G11" s="143">
        <v>6</v>
      </c>
    </row>
    <row r="12" spans="1:7" ht="30" customHeight="1">
      <c r="A12" s="142">
        <v>7</v>
      </c>
      <c r="B12" s="58" t="s">
        <v>14</v>
      </c>
      <c r="C12" s="139" t="s">
        <v>13</v>
      </c>
      <c r="D12" s="205"/>
      <c r="E12" s="137">
        <f>Sheet1!E13</f>
        <v>51850000</v>
      </c>
      <c r="F12" s="138">
        <f>Sheet1!K13</f>
        <v>5532520.772439912</v>
      </c>
      <c r="G12" s="143">
        <v>7</v>
      </c>
    </row>
    <row r="13" spans="1:7" ht="30" customHeight="1">
      <c r="A13" s="142">
        <v>8</v>
      </c>
      <c r="B13" s="58" t="s">
        <v>77</v>
      </c>
      <c r="C13" s="12" t="s">
        <v>64</v>
      </c>
      <c r="D13" s="205"/>
      <c r="E13" s="137">
        <f>Sheet1!E42</f>
        <v>113900000</v>
      </c>
      <c r="F13" s="138">
        <f>Sheet1!K42</f>
        <v>12383336.928727912</v>
      </c>
      <c r="G13" s="143">
        <v>8</v>
      </c>
    </row>
    <row r="14" spans="1:7" ht="30" customHeight="1">
      <c r="A14" s="142">
        <v>9</v>
      </c>
      <c r="B14" s="58" t="s">
        <v>89</v>
      </c>
      <c r="C14" s="12" t="s">
        <v>74</v>
      </c>
      <c r="D14" s="205"/>
      <c r="E14" s="137">
        <f>Sheet1!E49</f>
        <v>2250000</v>
      </c>
      <c r="F14" s="138">
        <f>Sheet1!K49</f>
        <v>703053.881998576</v>
      </c>
      <c r="G14" s="143">
        <v>9</v>
      </c>
    </row>
    <row r="15" spans="1:7" ht="30" customHeight="1">
      <c r="A15" s="142">
        <v>10</v>
      </c>
      <c r="B15" s="58" t="s">
        <v>93</v>
      </c>
      <c r="C15" s="12" t="s">
        <v>78</v>
      </c>
      <c r="D15" s="205"/>
      <c r="E15" s="137">
        <f>Sheet1!E52</f>
        <v>3625000</v>
      </c>
      <c r="F15" s="138">
        <f>Sheet1!K52</f>
        <v>700253.8209977057</v>
      </c>
      <c r="G15" s="143">
        <v>10</v>
      </c>
    </row>
    <row r="16" spans="1:7" ht="30" customHeight="1">
      <c r="A16" s="142">
        <v>11</v>
      </c>
      <c r="B16" s="58" t="s">
        <v>128</v>
      </c>
      <c r="C16" s="12" t="s">
        <v>107</v>
      </c>
      <c r="D16" s="205"/>
      <c r="E16" s="137">
        <f>Sheet1!E72</f>
        <v>7050000</v>
      </c>
      <c r="F16" s="138">
        <f>Sheet1!K72</f>
        <v>931970.0326864473</v>
      </c>
      <c r="G16" s="143">
        <v>11</v>
      </c>
    </row>
    <row r="17" spans="1:7" ht="30" customHeight="1">
      <c r="A17" s="142">
        <v>12</v>
      </c>
      <c r="B17" s="12" t="s">
        <v>339</v>
      </c>
      <c r="C17" s="12" t="s">
        <v>299</v>
      </c>
      <c r="D17" s="205"/>
      <c r="E17" s="137">
        <f>Sheet1!E77</f>
        <v>4550000</v>
      </c>
      <c r="F17" s="138">
        <f>Sheet1!K77</f>
        <v>735242.8708698476</v>
      </c>
      <c r="G17" s="143">
        <v>12</v>
      </c>
    </row>
    <row r="18" spans="1:7" ht="30" customHeight="1">
      <c r="A18" s="142"/>
      <c r="B18" s="96"/>
      <c r="C18" s="12"/>
      <c r="D18" s="13"/>
      <c r="E18" s="137"/>
      <c r="F18" s="138"/>
      <c r="G18" s="143"/>
    </row>
    <row r="19" spans="1:7" ht="30" customHeight="1">
      <c r="A19" s="144"/>
      <c r="B19" s="145"/>
      <c r="C19" s="145"/>
      <c r="D19" s="100" t="s">
        <v>372</v>
      </c>
      <c r="E19" s="146">
        <f>SUM(E6:E18)</f>
        <v>335791587</v>
      </c>
      <c r="F19" s="146">
        <f>SUM(F6:F18)</f>
        <v>37901569.67332435</v>
      </c>
      <c r="G19" s="145"/>
    </row>
    <row r="20" spans="1:7" ht="30" customHeight="1">
      <c r="A20" s="144"/>
      <c r="B20" s="145"/>
      <c r="C20" s="145"/>
      <c r="D20" s="144"/>
      <c r="E20" s="147"/>
      <c r="F20" s="148"/>
      <c r="G20" s="145"/>
    </row>
    <row r="21" spans="1:7" ht="15">
      <c r="A21" s="145"/>
      <c r="B21" s="145"/>
      <c r="C21" s="145"/>
      <c r="D21" s="144"/>
      <c r="E21" s="147"/>
      <c r="F21" s="148"/>
      <c r="G21" s="145"/>
    </row>
    <row r="22" spans="1:7" ht="15">
      <c r="A22" s="145"/>
      <c r="B22" s="145"/>
      <c r="C22" s="145"/>
      <c r="D22" s="144"/>
      <c r="E22" s="147"/>
      <c r="F22" s="148"/>
      <c r="G22" s="145"/>
    </row>
  </sheetData>
  <sheetProtection/>
  <mergeCells count="9">
    <mergeCell ref="A1:G1"/>
    <mergeCell ref="A4:A5"/>
    <mergeCell ref="B4:B5"/>
    <mergeCell ref="C4:C5"/>
    <mergeCell ref="D4:D5"/>
    <mergeCell ref="E4:E5"/>
    <mergeCell ref="F4:F5"/>
    <mergeCell ref="G4:G5"/>
    <mergeCell ref="A2:G2"/>
  </mergeCells>
  <printOptions horizontalCentered="1"/>
  <pageMargins left="0" right="0" top="0.1968503937007874" bottom="0.3937007874015748" header="0" footer="0"/>
  <pageSetup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I44"/>
  <sheetViews>
    <sheetView zoomScalePageLayoutView="0" workbookViewId="0" topLeftCell="Y1">
      <selection activeCell="AA27" sqref="AA27"/>
    </sheetView>
  </sheetViews>
  <sheetFormatPr defaultColWidth="9.140625" defaultRowHeight="12.75"/>
  <cols>
    <col min="1" max="1" width="5.57421875" style="129" customWidth="1"/>
    <col min="2" max="2" width="26.8515625" style="129" customWidth="1"/>
    <col min="3" max="3" width="18.421875" style="129" customWidth="1"/>
    <col min="4" max="4" width="14.28125" style="129" customWidth="1"/>
    <col min="5" max="5" width="16.140625" style="129" customWidth="1"/>
    <col min="6" max="6" width="9.140625" style="129" customWidth="1"/>
    <col min="7" max="7" width="5.57421875" style="129" customWidth="1"/>
    <col min="8" max="8" width="31.421875" style="129" customWidth="1"/>
    <col min="9" max="9" width="18.421875" style="129" customWidth="1"/>
    <col min="10" max="10" width="14.28125" style="129" customWidth="1"/>
    <col min="11" max="11" width="16.140625" style="129" customWidth="1"/>
    <col min="12" max="12" width="9.140625" style="129" customWidth="1"/>
    <col min="13" max="13" width="5.57421875" style="129" customWidth="1"/>
    <col min="14" max="14" width="31.421875" style="129" customWidth="1"/>
    <col min="15" max="15" width="18.421875" style="129" customWidth="1"/>
    <col min="16" max="16" width="14.140625" style="129" customWidth="1"/>
    <col min="17" max="17" width="16.140625" style="129" customWidth="1"/>
    <col min="18" max="18" width="9.140625" style="129" customWidth="1"/>
    <col min="19" max="19" width="5.57421875" style="129" customWidth="1"/>
    <col min="20" max="20" width="31.421875" style="129" customWidth="1"/>
    <col min="21" max="21" width="18.421875" style="129" customWidth="1"/>
    <col min="22" max="22" width="14.140625" style="129" customWidth="1"/>
    <col min="23" max="23" width="16.140625" style="129" customWidth="1"/>
    <col min="24" max="24" width="9.140625" style="129" customWidth="1"/>
    <col min="25" max="25" width="5.57421875" style="129" customWidth="1"/>
    <col min="26" max="26" width="31.421875" style="129" customWidth="1"/>
    <col min="27" max="27" width="18.421875" style="129" customWidth="1"/>
    <col min="28" max="28" width="14.140625" style="129" customWidth="1"/>
    <col min="29" max="29" width="16.140625" style="129" customWidth="1"/>
    <col min="30" max="30" width="9.140625" style="129" customWidth="1"/>
    <col min="31" max="31" width="5.57421875" style="129" customWidth="1"/>
    <col min="32" max="32" width="31.421875" style="129" customWidth="1"/>
    <col min="33" max="33" width="18.421875" style="129" customWidth="1"/>
    <col min="34" max="34" width="14.140625" style="129" customWidth="1"/>
    <col min="35" max="35" width="16.140625" style="129" customWidth="1"/>
    <col min="36" max="16384" width="9.140625" style="129" customWidth="1"/>
  </cols>
  <sheetData>
    <row r="1" spans="1:35" ht="18">
      <c r="A1" s="248" t="s">
        <v>394</v>
      </c>
      <c r="B1" s="248"/>
      <c r="C1" s="248"/>
      <c r="D1" s="248"/>
      <c r="E1" s="248"/>
      <c r="G1" s="248" t="s">
        <v>394</v>
      </c>
      <c r="H1" s="248"/>
      <c r="I1" s="248"/>
      <c r="J1" s="248"/>
      <c r="K1" s="248"/>
      <c r="M1" s="248" t="s">
        <v>394</v>
      </c>
      <c r="N1" s="248"/>
      <c r="O1" s="248"/>
      <c r="P1" s="248"/>
      <c r="Q1" s="248"/>
      <c r="S1" s="248" t="s">
        <v>394</v>
      </c>
      <c r="T1" s="248"/>
      <c r="U1" s="248"/>
      <c r="V1" s="248"/>
      <c r="W1" s="248"/>
      <c r="Y1" s="248" t="s">
        <v>394</v>
      </c>
      <c r="Z1" s="248"/>
      <c r="AA1" s="248"/>
      <c r="AB1" s="248"/>
      <c r="AC1" s="248"/>
      <c r="AE1" s="248" t="s">
        <v>394</v>
      </c>
      <c r="AF1" s="248"/>
      <c r="AG1" s="248"/>
      <c r="AH1" s="248"/>
      <c r="AI1" s="248"/>
    </row>
    <row r="2" spans="1:35" ht="18">
      <c r="A2" s="248" t="s">
        <v>395</v>
      </c>
      <c r="B2" s="248"/>
      <c r="C2" s="248"/>
      <c r="D2" s="248"/>
      <c r="E2" s="248"/>
      <c r="G2" s="248" t="s">
        <v>395</v>
      </c>
      <c r="H2" s="248"/>
      <c r="I2" s="248"/>
      <c r="J2" s="248"/>
      <c r="K2" s="248"/>
      <c r="M2" s="248" t="s">
        <v>395</v>
      </c>
      <c r="N2" s="248"/>
      <c r="O2" s="248"/>
      <c r="P2" s="248"/>
      <c r="Q2" s="248"/>
      <c r="S2" s="248" t="s">
        <v>395</v>
      </c>
      <c r="T2" s="248"/>
      <c r="U2" s="248"/>
      <c r="V2" s="248"/>
      <c r="W2" s="248"/>
      <c r="Y2" s="248" t="s">
        <v>395</v>
      </c>
      <c r="Z2" s="248"/>
      <c r="AA2" s="248"/>
      <c r="AB2" s="248"/>
      <c r="AC2" s="248"/>
      <c r="AE2" s="248" t="s">
        <v>395</v>
      </c>
      <c r="AF2" s="248"/>
      <c r="AG2" s="248"/>
      <c r="AH2" s="248"/>
      <c r="AI2" s="248"/>
    </row>
    <row r="3" spans="1:35" ht="18">
      <c r="A3" s="248" t="s">
        <v>431</v>
      </c>
      <c r="B3" s="248"/>
      <c r="C3" s="248"/>
      <c r="D3" s="248"/>
      <c r="E3" s="248"/>
      <c r="G3" s="248" t="str">
        <f>A3</f>
        <v>TGL 2 MARET 2017</v>
      </c>
      <c r="H3" s="248"/>
      <c r="I3" s="248"/>
      <c r="J3" s="248"/>
      <c r="K3" s="248"/>
      <c r="M3" s="248" t="str">
        <f>G3</f>
        <v>TGL 2 MARET 2017</v>
      </c>
      <c r="N3" s="248"/>
      <c r="O3" s="248"/>
      <c r="P3" s="248"/>
      <c r="Q3" s="248"/>
      <c r="S3" s="248" t="str">
        <f>M3</f>
        <v>TGL 2 MARET 2017</v>
      </c>
      <c r="T3" s="248"/>
      <c r="U3" s="248"/>
      <c r="V3" s="248"/>
      <c r="W3" s="248"/>
      <c r="Y3" s="248" t="str">
        <f>S3</f>
        <v>TGL 2 MARET 2017</v>
      </c>
      <c r="Z3" s="248"/>
      <c r="AA3" s="248"/>
      <c r="AB3" s="248"/>
      <c r="AC3" s="248"/>
      <c r="AE3" s="248" t="str">
        <f>Y3</f>
        <v>TGL 2 MARET 2017</v>
      </c>
      <c r="AF3" s="248"/>
      <c r="AG3" s="248"/>
      <c r="AH3" s="248"/>
      <c r="AI3" s="248"/>
    </row>
    <row r="5" spans="1:31" ht="15.75">
      <c r="A5" s="186" t="s">
        <v>404</v>
      </c>
      <c r="G5" s="186" t="s">
        <v>405</v>
      </c>
      <c r="M5" s="186" t="s">
        <v>406</v>
      </c>
      <c r="S5" s="186" t="s">
        <v>407</v>
      </c>
      <c r="Y5" s="186" t="s">
        <v>395</v>
      </c>
      <c r="AE5" s="186" t="s">
        <v>430</v>
      </c>
    </row>
    <row r="6" spans="1:35" ht="12.75" customHeight="1">
      <c r="A6" s="231" t="s">
        <v>0</v>
      </c>
      <c r="B6" s="231" t="s">
        <v>1</v>
      </c>
      <c r="C6" s="231" t="s">
        <v>2</v>
      </c>
      <c r="D6" s="231" t="s">
        <v>3</v>
      </c>
      <c r="E6" s="233" t="s">
        <v>182</v>
      </c>
      <c r="G6" s="231" t="s">
        <v>0</v>
      </c>
      <c r="H6" s="231" t="s">
        <v>1</v>
      </c>
      <c r="I6" s="231" t="s">
        <v>2</v>
      </c>
      <c r="J6" s="231" t="s">
        <v>3</v>
      </c>
      <c r="K6" s="233" t="s">
        <v>182</v>
      </c>
      <c r="M6" s="231" t="s">
        <v>0</v>
      </c>
      <c r="N6" s="231" t="s">
        <v>1</v>
      </c>
      <c r="O6" s="231" t="s">
        <v>2</v>
      </c>
      <c r="P6" s="231" t="s">
        <v>3</v>
      </c>
      <c r="Q6" s="233" t="s">
        <v>182</v>
      </c>
      <c r="S6" s="231" t="s">
        <v>0</v>
      </c>
      <c r="T6" s="231" t="s">
        <v>1</v>
      </c>
      <c r="U6" s="231" t="s">
        <v>2</v>
      </c>
      <c r="V6" s="231" t="s">
        <v>3</v>
      </c>
      <c r="W6" s="233" t="s">
        <v>182</v>
      </c>
      <c r="Y6" s="231" t="s">
        <v>0</v>
      </c>
      <c r="Z6" s="231" t="s">
        <v>1</v>
      </c>
      <c r="AA6" s="231" t="s">
        <v>2</v>
      </c>
      <c r="AB6" s="231" t="s">
        <v>3</v>
      </c>
      <c r="AC6" s="233" t="s">
        <v>182</v>
      </c>
      <c r="AE6" s="231" t="s">
        <v>0</v>
      </c>
      <c r="AF6" s="231" t="s">
        <v>1</v>
      </c>
      <c r="AG6" s="231" t="s">
        <v>2</v>
      </c>
      <c r="AH6" s="231" t="s">
        <v>3</v>
      </c>
      <c r="AI6" s="233" t="s">
        <v>182</v>
      </c>
    </row>
    <row r="7" spans="1:35" ht="13.5" thickBot="1">
      <c r="A7" s="232"/>
      <c r="B7" s="232"/>
      <c r="C7" s="232"/>
      <c r="D7" s="232"/>
      <c r="E7" s="234"/>
      <c r="G7" s="232"/>
      <c r="H7" s="232"/>
      <c r="I7" s="232"/>
      <c r="J7" s="232"/>
      <c r="K7" s="234"/>
      <c r="M7" s="232"/>
      <c r="N7" s="232"/>
      <c r="O7" s="232"/>
      <c r="P7" s="232"/>
      <c r="Q7" s="234"/>
      <c r="S7" s="232"/>
      <c r="T7" s="232"/>
      <c r="U7" s="232"/>
      <c r="V7" s="232"/>
      <c r="W7" s="234"/>
      <c r="Y7" s="232"/>
      <c r="Z7" s="232"/>
      <c r="AA7" s="232"/>
      <c r="AB7" s="232"/>
      <c r="AC7" s="234"/>
      <c r="AE7" s="232"/>
      <c r="AF7" s="232"/>
      <c r="AG7" s="232"/>
      <c r="AH7" s="232"/>
      <c r="AI7" s="234"/>
    </row>
    <row r="8" spans="1:35" ht="30" customHeight="1" thickTop="1">
      <c r="A8" s="134">
        <v>1</v>
      </c>
      <c r="B8" s="57" t="s">
        <v>27</v>
      </c>
      <c r="C8" s="9" t="s">
        <v>22</v>
      </c>
      <c r="D8" s="134" t="s">
        <v>12</v>
      </c>
      <c r="E8" s="141">
        <v>1</v>
      </c>
      <c r="G8" s="134">
        <v>1</v>
      </c>
      <c r="H8" s="58" t="s">
        <v>25</v>
      </c>
      <c r="I8" s="12" t="s">
        <v>332</v>
      </c>
      <c r="J8" s="13" t="s">
        <v>26</v>
      </c>
      <c r="K8" s="141">
        <v>1</v>
      </c>
      <c r="M8" s="134">
        <v>1</v>
      </c>
      <c r="N8" s="58" t="s">
        <v>79</v>
      </c>
      <c r="O8" s="12" t="s">
        <v>65</v>
      </c>
      <c r="P8" s="13" t="s">
        <v>76</v>
      </c>
      <c r="Q8" s="141">
        <v>1</v>
      </c>
      <c r="S8" s="134">
        <v>1</v>
      </c>
      <c r="T8" s="57" t="s">
        <v>4</v>
      </c>
      <c r="U8" s="9" t="s">
        <v>5</v>
      </c>
      <c r="V8" s="10" t="s">
        <v>6</v>
      </c>
      <c r="W8" s="141">
        <v>1</v>
      </c>
      <c r="Y8" s="134">
        <v>1</v>
      </c>
      <c r="Z8" s="58" t="s">
        <v>140</v>
      </c>
      <c r="AA8" s="12" t="s">
        <v>117</v>
      </c>
      <c r="AB8" s="14" t="s">
        <v>173</v>
      </c>
      <c r="AC8" s="141">
        <v>1</v>
      </c>
      <c r="AE8" s="134">
        <v>1</v>
      </c>
      <c r="AF8" s="58" t="s">
        <v>99</v>
      </c>
      <c r="AG8" s="12" t="s">
        <v>84</v>
      </c>
      <c r="AH8" s="14"/>
      <c r="AI8" s="141">
        <v>1</v>
      </c>
    </row>
    <row r="9" spans="1:35" ht="30" customHeight="1">
      <c r="A9" s="142">
        <v>2</v>
      </c>
      <c r="B9" s="58" t="s">
        <v>19</v>
      </c>
      <c r="C9" s="12" t="s">
        <v>17</v>
      </c>
      <c r="D9" s="13" t="s">
        <v>9</v>
      </c>
      <c r="E9" s="143">
        <v>2</v>
      </c>
      <c r="G9" s="142">
        <v>2</v>
      </c>
      <c r="H9" s="58" t="s">
        <v>29</v>
      </c>
      <c r="I9" s="139" t="s">
        <v>24</v>
      </c>
      <c r="J9" s="13" t="s">
        <v>9</v>
      </c>
      <c r="K9" s="143">
        <v>2</v>
      </c>
      <c r="M9" s="142">
        <v>2</v>
      </c>
      <c r="N9" s="58" t="s">
        <v>81</v>
      </c>
      <c r="O9" s="12" t="s">
        <v>333</v>
      </c>
      <c r="P9" s="13" t="s">
        <v>9</v>
      </c>
      <c r="Q9" s="143">
        <v>2</v>
      </c>
      <c r="S9" s="142">
        <v>2</v>
      </c>
      <c r="T9" s="58" t="s">
        <v>7</v>
      </c>
      <c r="U9" s="12" t="s">
        <v>8</v>
      </c>
      <c r="V9" s="13" t="s">
        <v>9</v>
      </c>
      <c r="W9" s="143">
        <v>2</v>
      </c>
      <c r="Y9" s="142">
        <v>2</v>
      </c>
      <c r="Z9" s="58" t="s">
        <v>144</v>
      </c>
      <c r="AA9" s="12" t="s">
        <v>121</v>
      </c>
      <c r="AB9" s="14" t="s">
        <v>173</v>
      </c>
      <c r="AC9" s="143">
        <v>2</v>
      </c>
      <c r="AE9" s="142">
        <v>2</v>
      </c>
      <c r="AF9" s="58" t="s">
        <v>95</v>
      </c>
      <c r="AG9" s="12" t="s">
        <v>80</v>
      </c>
      <c r="AH9" s="14"/>
      <c r="AI9" s="143">
        <v>2</v>
      </c>
    </row>
    <row r="10" spans="1:35" ht="30" customHeight="1">
      <c r="A10" s="142">
        <v>3</v>
      </c>
      <c r="B10" s="58" t="s">
        <v>21</v>
      </c>
      <c r="C10" s="12" t="s">
        <v>18</v>
      </c>
      <c r="D10" s="13" t="s">
        <v>9</v>
      </c>
      <c r="E10" s="143">
        <v>3</v>
      </c>
      <c r="G10" s="142">
        <v>3</v>
      </c>
      <c r="H10" s="58" t="s">
        <v>33</v>
      </c>
      <c r="I10" s="139" t="s">
        <v>28</v>
      </c>
      <c r="J10" s="13" t="s">
        <v>9</v>
      </c>
      <c r="K10" s="143">
        <v>3</v>
      </c>
      <c r="M10" s="142">
        <v>3</v>
      </c>
      <c r="N10" s="58" t="s">
        <v>82</v>
      </c>
      <c r="O10" s="12" t="s">
        <v>67</v>
      </c>
      <c r="P10" s="13" t="s">
        <v>9</v>
      </c>
      <c r="Q10" s="143">
        <v>3</v>
      </c>
      <c r="S10" s="142">
        <v>3</v>
      </c>
      <c r="T10" s="58" t="s">
        <v>75</v>
      </c>
      <c r="U10" s="12" t="s">
        <v>62</v>
      </c>
      <c r="V10" s="13" t="s">
        <v>9</v>
      </c>
      <c r="W10" s="143">
        <v>3</v>
      </c>
      <c r="Y10" s="142">
        <v>3</v>
      </c>
      <c r="Z10" s="58" t="s">
        <v>348</v>
      </c>
      <c r="AA10" s="12" t="s">
        <v>126</v>
      </c>
      <c r="AB10" s="14" t="s">
        <v>173</v>
      </c>
      <c r="AC10" s="143">
        <v>3</v>
      </c>
      <c r="AE10" s="142">
        <v>3</v>
      </c>
      <c r="AF10" s="58" t="s">
        <v>149</v>
      </c>
      <c r="AG10" s="12" t="s">
        <v>127</v>
      </c>
      <c r="AH10" s="14"/>
      <c r="AI10" s="143">
        <v>3</v>
      </c>
    </row>
    <row r="11" spans="1:35" ht="30" customHeight="1">
      <c r="A11" s="142">
        <v>4</v>
      </c>
      <c r="B11" s="58" t="s">
        <v>23</v>
      </c>
      <c r="C11" s="12" t="s">
        <v>20</v>
      </c>
      <c r="D11" s="13" t="s">
        <v>9</v>
      </c>
      <c r="E11" s="143">
        <v>4</v>
      </c>
      <c r="G11" s="142">
        <v>4</v>
      </c>
      <c r="H11" s="58" t="s">
        <v>35</v>
      </c>
      <c r="I11" s="139" t="s">
        <v>30</v>
      </c>
      <c r="J11" s="13" t="s">
        <v>9</v>
      </c>
      <c r="K11" s="143">
        <v>4</v>
      </c>
      <c r="M11" s="142">
        <v>4</v>
      </c>
      <c r="N11" s="58" t="s">
        <v>83</v>
      </c>
      <c r="O11" s="12" t="s">
        <v>69</v>
      </c>
      <c r="P11" s="13" t="s">
        <v>9</v>
      </c>
      <c r="Q11" s="143">
        <v>4</v>
      </c>
      <c r="S11" s="142">
        <v>4</v>
      </c>
      <c r="T11" s="58" t="s">
        <v>163</v>
      </c>
      <c r="U11" s="12" t="s">
        <v>138</v>
      </c>
      <c r="V11" s="13" t="s">
        <v>9</v>
      </c>
      <c r="W11" s="143">
        <v>4</v>
      </c>
      <c r="Y11" s="142">
        <v>4</v>
      </c>
      <c r="Z11" s="58" t="s">
        <v>151</v>
      </c>
      <c r="AA11" s="12" t="s">
        <v>324</v>
      </c>
      <c r="AB11" s="14" t="s">
        <v>173</v>
      </c>
      <c r="AC11" s="143">
        <v>4</v>
      </c>
      <c r="AE11" s="142">
        <v>4</v>
      </c>
      <c r="AF11" s="61" t="s">
        <v>401</v>
      </c>
      <c r="AG11" s="12" t="s">
        <v>402</v>
      </c>
      <c r="AH11" s="14"/>
      <c r="AI11" s="143">
        <v>4</v>
      </c>
    </row>
    <row r="12" spans="1:35" ht="30" customHeight="1">
      <c r="A12" s="142">
        <v>5</v>
      </c>
      <c r="B12" s="12" t="s">
        <v>389</v>
      </c>
      <c r="C12" s="12"/>
      <c r="D12" s="13" t="s">
        <v>9</v>
      </c>
      <c r="E12" s="143">
        <v>5</v>
      </c>
      <c r="G12" s="142">
        <v>5</v>
      </c>
      <c r="H12" s="58" t="s">
        <v>39</v>
      </c>
      <c r="I12" s="139" t="s">
        <v>32</v>
      </c>
      <c r="J12" s="13" t="s">
        <v>9</v>
      </c>
      <c r="K12" s="143">
        <v>5</v>
      </c>
      <c r="M12" s="142">
        <v>5</v>
      </c>
      <c r="N12" s="58" t="s">
        <v>85</v>
      </c>
      <c r="O12" s="12" t="s">
        <v>70</v>
      </c>
      <c r="P12" s="13" t="s">
        <v>9</v>
      </c>
      <c r="Q12" s="143">
        <v>5</v>
      </c>
      <c r="S12" s="142">
        <v>5</v>
      </c>
      <c r="T12" s="12" t="s">
        <v>351</v>
      </c>
      <c r="U12" s="85" t="s">
        <v>352</v>
      </c>
      <c r="V12" s="13" t="s">
        <v>9</v>
      </c>
      <c r="W12" s="143">
        <v>5</v>
      </c>
      <c r="Y12" s="142">
        <v>5</v>
      </c>
      <c r="Z12" s="58" t="s">
        <v>153</v>
      </c>
      <c r="AA12" s="12" t="s">
        <v>129</v>
      </c>
      <c r="AB12" s="14" t="s">
        <v>173</v>
      </c>
      <c r="AC12" s="143">
        <v>5</v>
      </c>
      <c r="AE12" s="142">
        <v>5</v>
      </c>
      <c r="AF12" s="12" t="s">
        <v>307</v>
      </c>
      <c r="AG12" s="12" t="s">
        <v>148</v>
      </c>
      <c r="AH12" s="14"/>
      <c r="AI12" s="143">
        <v>5</v>
      </c>
    </row>
    <row r="13" spans="1:35" ht="30" customHeight="1">
      <c r="A13" s="142">
        <v>6</v>
      </c>
      <c r="B13" s="12" t="s">
        <v>360</v>
      </c>
      <c r="C13" s="12"/>
      <c r="D13" s="13" t="s">
        <v>9</v>
      </c>
      <c r="E13" s="143">
        <v>6</v>
      </c>
      <c r="G13" s="142">
        <v>6</v>
      </c>
      <c r="H13" s="58" t="s">
        <v>41</v>
      </c>
      <c r="I13" s="139" t="s">
        <v>34</v>
      </c>
      <c r="J13" s="13" t="s">
        <v>9</v>
      </c>
      <c r="K13" s="143">
        <v>6</v>
      </c>
      <c r="M13" s="142">
        <v>6</v>
      </c>
      <c r="N13" s="58" t="s">
        <v>87</v>
      </c>
      <c r="O13" s="12" t="s">
        <v>72</v>
      </c>
      <c r="P13" s="13" t="s">
        <v>9</v>
      </c>
      <c r="Q13" s="143">
        <v>6</v>
      </c>
      <c r="S13" s="142"/>
      <c r="T13" s="12"/>
      <c r="U13" s="85"/>
      <c r="V13" s="13"/>
      <c r="W13" s="143"/>
      <c r="Y13" s="142">
        <v>6</v>
      </c>
      <c r="Z13" s="58" t="s">
        <v>155</v>
      </c>
      <c r="AA13" s="12" t="s">
        <v>323</v>
      </c>
      <c r="AB13" s="14" t="s">
        <v>173</v>
      </c>
      <c r="AC13" s="143">
        <v>6</v>
      </c>
      <c r="AE13" s="142">
        <v>6</v>
      </c>
      <c r="AF13" s="58" t="s">
        <v>16</v>
      </c>
      <c r="AG13" s="12" t="s">
        <v>15</v>
      </c>
      <c r="AH13" s="14"/>
      <c r="AI13" s="143">
        <v>6</v>
      </c>
    </row>
    <row r="14" spans="1:35" ht="30" customHeight="1">
      <c r="A14" s="142">
        <v>7</v>
      </c>
      <c r="B14" s="12" t="s">
        <v>361</v>
      </c>
      <c r="C14" s="12"/>
      <c r="D14" s="13" t="s">
        <v>9</v>
      </c>
      <c r="E14" s="143">
        <v>7</v>
      </c>
      <c r="G14" s="142">
        <v>7</v>
      </c>
      <c r="H14" s="58" t="s">
        <v>42</v>
      </c>
      <c r="I14" s="139" t="s">
        <v>36</v>
      </c>
      <c r="J14" s="13" t="s">
        <v>9</v>
      </c>
      <c r="K14" s="143">
        <v>7</v>
      </c>
      <c r="M14" s="142">
        <v>7</v>
      </c>
      <c r="N14" s="58" t="s">
        <v>90</v>
      </c>
      <c r="O14" s="12" t="s">
        <v>327</v>
      </c>
      <c r="P14" s="13" t="s">
        <v>9</v>
      </c>
      <c r="Q14" s="143">
        <v>7</v>
      </c>
      <c r="S14" s="187"/>
      <c r="T14" s="196"/>
      <c r="U14" s="196"/>
      <c r="V14" s="188"/>
      <c r="W14" s="189"/>
      <c r="Y14" s="142">
        <v>7</v>
      </c>
      <c r="Z14" s="58" t="s">
        <v>159</v>
      </c>
      <c r="AA14" s="12" t="s">
        <v>134</v>
      </c>
      <c r="AB14" s="14" t="s">
        <v>173</v>
      </c>
      <c r="AC14" s="143">
        <v>7</v>
      </c>
      <c r="AE14" s="142">
        <v>7</v>
      </c>
      <c r="AF14" s="58" t="s">
        <v>14</v>
      </c>
      <c r="AG14" s="58" t="s">
        <v>13</v>
      </c>
      <c r="AH14" s="14"/>
      <c r="AI14" s="143">
        <v>7</v>
      </c>
    </row>
    <row r="15" spans="1:35" ht="30" customHeight="1">
      <c r="A15" s="142">
        <v>8</v>
      </c>
      <c r="B15" s="96" t="s">
        <v>378</v>
      </c>
      <c r="C15" s="12"/>
      <c r="D15" s="13" t="s">
        <v>9</v>
      </c>
      <c r="E15" s="143">
        <v>8</v>
      </c>
      <c r="G15" s="142">
        <v>8</v>
      </c>
      <c r="H15" s="58" t="s">
        <v>44</v>
      </c>
      <c r="I15" s="139" t="s">
        <v>38</v>
      </c>
      <c r="J15" s="13" t="s">
        <v>9</v>
      </c>
      <c r="K15" s="143">
        <v>8</v>
      </c>
      <c r="M15" s="142">
        <v>8</v>
      </c>
      <c r="N15" s="58" t="s">
        <v>101</v>
      </c>
      <c r="O15" s="12" t="s">
        <v>86</v>
      </c>
      <c r="P15" s="13" t="s">
        <v>9</v>
      </c>
      <c r="Q15" s="143">
        <v>8</v>
      </c>
      <c r="S15" s="190"/>
      <c r="T15" s="192"/>
      <c r="U15" s="192"/>
      <c r="V15" s="193"/>
      <c r="W15" s="184"/>
      <c r="Y15" s="142">
        <v>8</v>
      </c>
      <c r="Z15" s="58" t="s">
        <v>165</v>
      </c>
      <c r="AA15" s="12" t="s">
        <v>139</v>
      </c>
      <c r="AB15" s="14" t="s">
        <v>171</v>
      </c>
      <c r="AC15" s="143">
        <v>8</v>
      </c>
      <c r="AE15" s="142">
        <v>8</v>
      </c>
      <c r="AF15" s="58" t="s">
        <v>77</v>
      </c>
      <c r="AG15" s="12" t="s">
        <v>64</v>
      </c>
      <c r="AH15" s="14"/>
      <c r="AI15" s="143">
        <v>8</v>
      </c>
    </row>
    <row r="16" spans="1:35" ht="30" customHeight="1">
      <c r="A16" s="142">
        <v>9</v>
      </c>
      <c r="B16" s="161" t="s">
        <v>396</v>
      </c>
      <c r="C16" s="12"/>
      <c r="D16" s="13" t="s">
        <v>9</v>
      </c>
      <c r="E16" s="143">
        <v>9</v>
      </c>
      <c r="G16" s="142">
        <v>9</v>
      </c>
      <c r="H16" s="58" t="s">
        <v>46</v>
      </c>
      <c r="I16" s="139" t="s">
        <v>40</v>
      </c>
      <c r="J16" s="13" t="s">
        <v>9</v>
      </c>
      <c r="K16" s="143">
        <v>9</v>
      </c>
      <c r="M16" s="142">
        <v>9</v>
      </c>
      <c r="N16" s="58" t="s">
        <v>103</v>
      </c>
      <c r="O16" s="12" t="s">
        <v>88</v>
      </c>
      <c r="P16" s="13" t="s">
        <v>9</v>
      </c>
      <c r="Q16" s="143">
        <v>9</v>
      </c>
      <c r="S16" s="190"/>
      <c r="T16" s="191"/>
      <c r="U16" s="192"/>
      <c r="V16" s="193"/>
      <c r="W16" s="184"/>
      <c r="Y16" s="142">
        <v>9</v>
      </c>
      <c r="Z16" s="58" t="s">
        <v>367</v>
      </c>
      <c r="AA16" s="12" t="s">
        <v>141</v>
      </c>
      <c r="AB16" s="14" t="s">
        <v>171</v>
      </c>
      <c r="AC16" s="143">
        <v>9</v>
      </c>
      <c r="AE16" s="142">
        <v>9</v>
      </c>
      <c r="AF16" s="58" t="s">
        <v>89</v>
      </c>
      <c r="AG16" s="12" t="s">
        <v>74</v>
      </c>
      <c r="AH16" s="14"/>
      <c r="AI16" s="143">
        <v>9</v>
      </c>
    </row>
    <row r="17" spans="1:35" ht="30" customHeight="1">
      <c r="A17" s="142">
        <v>10</v>
      </c>
      <c r="B17" s="96" t="s">
        <v>365</v>
      </c>
      <c r="C17" s="12"/>
      <c r="D17" s="13" t="s">
        <v>9</v>
      </c>
      <c r="E17" s="143">
        <v>10</v>
      </c>
      <c r="G17" s="142">
        <v>10</v>
      </c>
      <c r="H17" s="58" t="s">
        <v>48</v>
      </c>
      <c r="I17" s="139" t="s">
        <v>331</v>
      </c>
      <c r="J17" s="13" t="s">
        <v>9</v>
      </c>
      <c r="K17" s="143">
        <v>10</v>
      </c>
      <c r="M17" s="142">
        <v>10</v>
      </c>
      <c r="N17" s="58" t="s">
        <v>106</v>
      </c>
      <c r="O17" s="12" t="s">
        <v>91</v>
      </c>
      <c r="P17" s="13" t="s">
        <v>9</v>
      </c>
      <c r="Q17" s="143">
        <v>10</v>
      </c>
      <c r="S17" s="190"/>
      <c r="T17" s="195"/>
      <c r="U17" s="192"/>
      <c r="V17" s="193"/>
      <c r="W17" s="184"/>
      <c r="Y17" s="142">
        <v>10</v>
      </c>
      <c r="Z17" s="12" t="s">
        <v>319</v>
      </c>
      <c r="AA17" s="12" t="s">
        <v>157</v>
      </c>
      <c r="AB17" s="13" t="s">
        <v>171</v>
      </c>
      <c r="AC17" s="143">
        <v>10</v>
      </c>
      <c r="AE17" s="142">
        <v>10</v>
      </c>
      <c r="AF17" s="58" t="s">
        <v>93</v>
      </c>
      <c r="AG17" s="12" t="s">
        <v>78</v>
      </c>
      <c r="AH17" s="13"/>
      <c r="AI17" s="143">
        <v>10</v>
      </c>
    </row>
    <row r="18" spans="1:35" ht="30" customHeight="1">
      <c r="A18" s="142"/>
      <c r="B18" s="161"/>
      <c r="C18" s="12"/>
      <c r="D18" s="13"/>
      <c r="E18" s="143"/>
      <c r="G18" s="142">
        <v>11</v>
      </c>
      <c r="H18" s="58" t="s">
        <v>52</v>
      </c>
      <c r="I18" s="139" t="s">
        <v>45</v>
      </c>
      <c r="J18" s="13" t="s">
        <v>9</v>
      </c>
      <c r="K18" s="143">
        <v>11</v>
      </c>
      <c r="M18" s="142">
        <v>11</v>
      </c>
      <c r="N18" s="58" t="s">
        <v>108</v>
      </c>
      <c r="O18" s="12" t="s">
        <v>92</v>
      </c>
      <c r="P18" s="13" t="s">
        <v>9</v>
      </c>
      <c r="Q18" s="143">
        <v>11</v>
      </c>
      <c r="S18" s="190"/>
      <c r="T18" s="195"/>
      <c r="U18" s="192"/>
      <c r="V18" s="193"/>
      <c r="W18" s="184"/>
      <c r="Y18" s="142">
        <v>11</v>
      </c>
      <c r="Z18" s="12" t="s">
        <v>345</v>
      </c>
      <c r="AA18" s="12" t="s">
        <v>302</v>
      </c>
      <c r="AB18" s="13" t="s">
        <v>172</v>
      </c>
      <c r="AC18" s="143">
        <v>11</v>
      </c>
      <c r="AE18" s="142">
        <v>11</v>
      </c>
      <c r="AF18" s="58" t="s">
        <v>128</v>
      </c>
      <c r="AG18" s="12" t="s">
        <v>107</v>
      </c>
      <c r="AH18" s="13"/>
      <c r="AI18" s="143">
        <v>11</v>
      </c>
    </row>
    <row r="19" spans="1:35" ht="30" customHeight="1">
      <c r="A19" s="206"/>
      <c r="B19" s="207"/>
      <c r="C19" s="208"/>
      <c r="D19" s="188"/>
      <c r="E19" s="189"/>
      <c r="G19" s="142">
        <v>12</v>
      </c>
      <c r="H19" s="58" t="s">
        <v>54</v>
      </c>
      <c r="I19" s="139" t="s">
        <v>330</v>
      </c>
      <c r="J19" s="13" t="s">
        <v>9</v>
      </c>
      <c r="K19" s="143">
        <v>12</v>
      </c>
      <c r="M19" s="142">
        <v>12</v>
      </c>
      <c r="N19" s="58" t="s">
        <v>112</v>
      </c>
      <c r="O19" s="12" t="s">
        <v>96</v>
      </c>
      <c r="P19" s="13" t="s">
        <v>9</v>
      </c>
      <c r="Q19" s="143">
        <v>12</v>
      </c>
      <c r="S19" s="197"/>
      <c r="T19" s="197"/>
      <c r="U19" s="197"/>
      <c r="V19" s="197"/>
      <c r="W19" s="197"/>
      <c r="Y19" s="142">
        <v>12</v>
      </c>
      <c r="Z19" s="12" t="s">
        <v>346</v>
      </c>
      <c r="AA19" s="12" t="s">
        <v>347</v>
      </c>
      <c r="AB19" s="13" t="s">
        <v>171</v>
      </c>
      <c r="AC19" s="143">
        <v>12</v>
      </c>
      <c r="AE19" s="142">
        <v>12</v>
      </c>
      <c r="AF19" s="12" t="s">
        <v>339</v>
      </c>
      <c r="AG19" s="12" t="s">
        <v>299</v>
      </c>
      <c r="AH19" s="13"/>
      <c r="AI19" s="143">
        <v>12</v>
      </c>
    </row>
    <row r="20" spans="1:35" ht="30" customHeight="1">
      <c r="A20" s="197"/>
      <c r="B20" s="197"/>
      <c r="C20" s="197"/>
      <c r="D20" s="197"/>
      <c r="E20" s="197"/>
      <c r="G20" s="142">
        <v>13</v>
      </c>
      <c r="H20" s="58" t="s">
        <v>57</v>
      </c>
      <c r="I20" s="139" t="s">
        <v>328</v>
      </c>
      <c r="J20" s="13" t="s">
        <v>9</v>
      </c>
      <c r="K20" s="143">
        <v>13</v>
      </c>
      <c r="M20" s="142">
        <v>13</v>
      </c>
      <c r="N20" s="58" t="s">
        <v>114</v>
      </c>
      <c r="O20" s="12" t="s">
        <v>97</v>
      </c>
      <c r="P20" s="13" t="s">
        <v>9</v>
      </c>
      <c r="Q20" s="143">
        <v>13</v>
      </c>
      <c r="Y20" s="142">
        <v>13</v>
      </c>
      <c r="Z20" s="96" t="s">
        <v>370</v>
      </c>
      <c r="AA20" s="12"/>
      <c r="AB20" s="13" t="s">
        <v>172</v>
      </c>
      <c r="AC20" s="143">
        <v>13</v>
      </c>
      <c r="AE20" s="142"/>
      <c r="AF20" s="96"/>
      <c r="AG20" s="12"/>
      <c r="AH20" s="13"/>
      <c r="AI20" s="143"/>
    </row>
    <row r="21" spans="7:29" ht="30" customHeight="1">
      <c r="G21" s="142">
        <v>14</v>
      </c>
      <c r="H21" s="58" t="s">
        <v>59</v>
      </c>
      <c r="I21" s="139" t="s">
        <v>47</v>
      </c>
      <c r="J21" s="13" t="s">
        <v>9</v>
      </c>
      <c r="K21" s="143">
        <v>14</v>
      </c>
      <c r="M21" s="142">
        <v>14</v>
      </c>
      <c r="N21" s="58" t="s">
        <v>116</v>
      </c>
      <c r="O21" s="12" t="s">
        <v>98</v>
      </c>
      <c r="P21" s="13" t="s">
        <v>9</v>
      </c>
      <c r="Q21" s="143">
        <v>14</v>
      </c>
      <c r="Y21" s="142">
        <v>14</v>
      </c>
      <c r="Z21" s="96" t="s">
        <v>369</v>
      </c>
      <c r="AA21" s="12"/>
      <c r="AB21" s="13" t="s">
        <v>171</v>
      </c>
      <c r="AC21" s="143">
        <v>14</v>
      </c>
    </row>
    <row r="22" spans="7:29" ht="30" customHeight="1">
      <c r="G22" s="142">
        <v>15</v>
      </c>
      <c r="H22" s="58" t="s">
        <v>61</v>
      </c>
      <c r="I22" s="139" t="s">
        <v>49</v>
      </c>
      <c r="J22" s="13" t="s">
        <v>9</v>
      </c>
      <c r="K22" s="143">
        <v>15</v>
      </c>
      <c r="M22" s="142">
        <v>15</v>
      </c>
      <c r="N22" s="58" t="s">
        <v>122</v>
      </c>
      <c r="O22" s="12" t="s">
        <v>325</v>
      </c>
      <c r="P22" s="13" t="s">
        <v>9</v>
      </c>
      <c r="Q22" s="143">
        <v>15</v>
      </c>
      <c r="Y22" s="142">
        <v>15</v>
      </c>
      <c r="Z22" s="96" t="s">
        <v>371</v>
      </c>
      <c r="AA22" s="12"/>
      <c r="AB22" s="13" t="s">
        <v>173</v>
      </c>
      <c r="AC22" s="143">
        <v>15</v>
      </c>
    </row>
    <row r="23" spans="7:29" ht="30" customHeight="1">
      <c r="G23" s="142">
        <v>16</v>
      </c>
      <c r="H23" s="58" t="s">
        <v>63</v>
      </c>
      <c r="I23" s="139" t="s">
        <v>50</v>
      </c>
      <c r="J23" s="13" t="s">
        <v>9</v>
      </c>
      <c r="K23" s="143">
        <v>16</v>
      </c>
      <c r="M23" s="142">
        <v>16</v>
      </c>
      <c r="N23" s="58" t="s">
        <v>124</v>
      </c>
      <c r="O23" s="12" t="s">
        <v>104</v>
      </c>
      <c r="P23" s="13" t="s">
        <v>9</v>
      </c>
      <c r="Q23" s="143">
        <v>16</v>
      </c>
      <c r="Y23" s="142">
        <v>16</v>
      </c>
      <c r="Z23" s="96" t="s">
        <v>379</v>
      </c>
      <c r="AA23" s="12"/>
      <c r="AB23" s="13" t="s">
        <v>171</v>
      </c>
      <c r="AC23" s="143">
        <v>16</v>
      </c>
    </row>
    <row r="24" spans="7:29" ht="30" customHeight="1">
      <c r="G24" s="142">
        <v>17</v>
      </c>
      <c r="H24" s="58" t="s">
        <v>66</v>
      </c>
      <c r="I24" s="139" t="s">
        <v>53</v>
      </c>
      <c r="J24" s="13" t="s">
        <v>9</v>
      </c>
      <c r="K24" s="143">
        <v>17</v>
      </c>
      <c r="M24" s="142">
        <v>17</v>
      </c>
      <c r="N24" s="58" t="s">
        <v>125</v>
      </c>
      <c r="O24" s="12" t="s">
        <v>105</v>
      </c>
      <c r="P24" s="13" t="s">
        <v>9</v>
      </c>
      <c r="Q24" s="143">
        <v>17</v>
      </c>
      <c r="Y24" s="142">
        <v>17</v>
      </c>
      <c r="Z24" s="161" t="s">
        <v>397</v>
      </c>
      <c r="AA24" s="12"/>
      <c r="AB24" s="13" t="s">
        <v>403</v>
      </c>
      <c r="AC24" s="143">
        <v>17</v>
      </c>
    </row>
    <row r="25" spans="7:29" ht="30" customHeight="1">
      <c r="G25" s="142">
        <v>18</v>
      </c>
      <c r="H25" s="58" t="s">
        <v>68</v>
      </c>
      <c r="I25" s="139" t="s">
        <v>55</v>
      </c>
      <c r="J25" s="13" t="s">
        <v>9</v>
      </c>
      <c r="K25" s="143">
        <v>18</v>
      </c>
      <c r="M25" s="142">
        <v>18</v>
      </c>
      <c r="N25" s="59" t="s">
        <v>301</v>
      </c>
      <c r="O25" s="12" t="s">
        <v>145</v>
      </c>
      <c r="P25" s="13" t="s">
        <v>9</v>
      </c>
      <c r="Q25" s="143">
        <v>18</v>
      </c>
      <c r="Y25" s="142">
        <v>18</v>
      </c>
      <c r="Z25" s="161" t="s">
        <v>398</v>
      </c>
      <c r="AA25" s="12"/>
      <c r="AB25" s="13" t="s">
        <v>403</v>
      </c>
      <c r="AC25" s="143">
        <v>18</v>
      </c>
    </row>
    <row r="26" spans="7:29" ht="30" customHeight="1">
      <c r="G26" s="142">
        <v>19</v>
      </c>
      <c r="H26" s="58" t="s">
        <v>71</v>
      </c>
      <c r="I26" s="139" t="s">
        <v>58</v>
      </c>
      <c r="J26" s="13" t="s">
        <v>9</v>
      </c>
      <c r="K26" s="143">
        <v>19</v>
      </c>
      <c r="M26" s="142">
        <v>19</v>
      </c>
      <c r="N26" s="59" t="s">
        <v>298</v>
      </c>
      <c r="O26" s="12" t="s">
        <v>142</v>
      </c>
      <c r="P26" s="13" t="s">
        <v>9</v>
      </c>
      <c r="Q26" s="143">
        <v>19</v>
      </c>
      <c r="Y26" s="142">
        <v>19</v>
      </c>
      <c r="Z26" s="161" t="s">
        <v>400</v>
      </c>
      <c r="AA26" s="12"/>
      <c r="AB26" s="13" t="s">
        <v>403</v>
      </c>
      <c r="AC26" s="143">
        <v>19</v>
      </c>
    </row>
    <row r="27" spans="7:29" ht="30" customHeight="1">
      <c r="G27" s="142">
        <v>20</v>
      </c>
      <c r="H27" s="58" t="s">
        <v>73</v>
      </c>
      <c r="I27" s="139" t="s">
        <v>60</v>
      </c>
      <c r="J27" s="13" t="s">
        <v>9</v>
      </c>
      <c r="K27" s="143">
        <v>20</v>
      </c>
      <c r="M27" s="142">
        <v>20</v>
      </c>
      <c r="N27" s="12" t="s">
        <v>335</v>
      </c>
      <c r="O27" s="12" t="s">
        <v>164</v>
      </c>
      <c r="P27" s="13" t="s">
        <v>9</v>
      </c>
      <c r="Q27" s="143">
        <v>20</v>
      </c>
      <c r="Y27" s="142">
        <v>20</v>
      </c>
      <c r="Z27" s="161" t="s">
        <v>429</v>
      </c>
      <c r="AA27" s="12"/>
      <c r="AB27" s="13" t="s">
        <v>403</v>
      </c>
      <c r="AC27" s="143">
        <v>20</v>
      </c>
    </row>
    <row r="28" spans="7:29" ht="30" customHeight="1">
      <c r="G28" s="142">
        <v>21</v>
      </c>
      <c r="H28" s="58" t="s">
        <v>110</v>
      </c>
      <c r="I28" s="12" t="s">
        <v>94</v>
      </c>
      <c r="J28" s="13" t="s">
        <v>9</v>
      </c>
      <c r="K28" s="143">
        <v>21</v>
      </c>
      <c r="M28" s="142">
        <v>21</v>
      </c>
      <c r="N28" s="12" t="s">
        <v>320</v>
      </c>
      <c r="O28" s="12" t="s">
        <v>334</v>
      </c>
      <c r="P28" s="13" t="s">
        <v>9</v>
      </c>
      <c r="Q28" s="143">
        <v>21</v>
      </c>
      <c r="Y28" s="142">
        <v>21</v>
      </c>
      <c r="Z28" s="161" t="s">
        <v>422</v>
      </c>
      <c r="AA28" s="12"/>
      <c r="AB28" s="13" t="s">
        <v>403</v>
      </c>
      <c r="AC28" s="143">
        <v>21</v>
      </c>
    </row>
    <row r="29" spans="7:29" ht="30" customHeight="1">
      <c r="G29" s="142">
        <v>22</v>
      </c>
      <c r="H29" s="58" t="s">
        <v>120</v>
      </c>
      <c r="I29" s="12" t="s">
        <v>326</v>
      </c>
      <c r="J29" s="13" t="s">
        <v>9</v>
      </c>
      <c r="K29" s="143">
        <v>22</v>
      </c>
      <c r="M29" s="142">
        <v>22</v>
      </c>
      <c r="N29" s="12" t="s">
        <v>322</v>
      </c>
      <c r="O29" s="12" t="s">
        <v>160</v>
      </c>
      <c r="P29" s="13" t="s">
        <v>9</v>
      </c>
      <c r="Q29" s="143">
        <v>22</v>
      </c>
      <c r="Y29" s="142">
        <v>22</v>
      </c>
      <c r="Z29" s="161" t="s">
        <v>425</v>
      </c>
      <c r="AA29" s="12"/>
      <c r="AB29" s="13" t="s">
        <v>403</v>
      </c>
      <c r="AC29" s="143">
        <v>22</v>
      </c>
    </row>
    <row r="30" spans="7:29" ht="30" customHeight="1">
      <c r="G30" s="142">
        <v>23</v>
      </c>
      <c r="H30" s="58" t="s">
        <v>130</v>
      </c>
      <c r="I30" s="12" t="s">
        <v>109</v>
      </c>
      <c r="J30" s="13" t="s">
        <v>9</v>
      </c>
      <c r="K30" s="143">
        <v>23</v>
      </c>
      <c r="M30" s="142">
        <v>23</v>
      </c>
      <c r="N30" s="96" t="s">
        <v>366</v>
      </c>
      <c r="O30" s="12"/>
      <c r="P30" s="13" t="s">
        <v>9</v>
      </c>
      <c r="Q30" s="143">
        <v>23</v>
      </c>
      <c r="Y30" s="142">
        <v>23</v>
      </c>
      <c r="Z30" s="161" t="s">
        <v>416</v>
      </c>
      <c r="AA30" s="12"/>
      <c r="AB30" s="13" t="s">
        <v>171</v>
      </c>
      <c r="AC30" s="143">
        <v>23</v>
      </c>
    </row>
    <row r="31" spans="7:29" ht="30" customHeight="1">
      <c r="G31" s="142">
        <v>24</v>
      </c>
      <c r="H31" s="60" t="s">
        <v>300</v>
      </c>
      <c r="I31" s="12" t="s">
        <v>143</v>
      </c>
      <c r="J31" s="13" t="s">
        <v>9</v>
      </c>
      <c r="K31" s="143">
        <v>24</v>
      </c>
      <c r="M31" s="142">
        <v>24</v>
      </c>
      <c r="N31" s="97" t="s">
        <v>357</v>
      </c>
      <c r="O31" s="139"/>
      <c r="P31" s="13" t="s">
        <v>9</v>
      </c>
      <c r="Q31" s="143">
        <v>24</v>
      </c>
      <c r="Y31" s="142">
        <v>24</v>
      </c>
      <c r="Z31" s="161" t="s">
        <v>426</v>
      </c>
      <c r="AA31" s="12"/>
      <c r="AB31" s="13" t="s">
        <v>173</v>
      </c>
      <c r="AC31" s="143">
        <v>24</v>
      </c>
    </row>
    <row r="32" spans="7:29" ht="30" customHeight="1">
      <c r="G32" s="142">
        <v>25</v>
      </c>
      <c r="H32" s="12" t="s">
        <v>337</v>
      </c>
      <c r="I32" s="12" t="s">
        <v>166</v>
      </c>
      <c r="J32" s="13" t="s">
        <v>9</v>
      </c>
      <c r="K32" s="143">
        <v>25</v>
      </c>
      <c r="M32" s="142">
        <v>25</v>
      </c>
      <c r="N32" s="96" t="s">
        <v>385</v>
      </c>
      <c r="O32" s="12"/>
      <c r="P32" s="13" t="s">
        <v>9</v>
      </c>
      <c r="Q32" s="143">
        <v>25</v>
      </c>
      <c r="Y32" s="185"/>
      <c r="Z32" s="185"/>
      <c r="AA32" s="185"/>
      <c r="AB32" s="185"/>
      <c r="AC32" s="185"/>
    </row>
    <row r="33" spans="7:17" ht="30" customHeight="1">
      <c r="G33" s="142">
        <v>26</v>
      </c>
      <c r="H33" s="12" t="s">
        <v>315</v>
      </c>
      <c r="I33" s="12" t="s">
        <v>150</v>
      </c>
      <c r="J33" s="13" t="s">
        <v>9</v>
      </c>
      <c r="K33" s="143">
        <v>26</v>
      </c>
      <c r="M33" s="142">
        <v>26</v>
      </c>
      <c r="N33" s="161" t="s">
        <v>399</v>
      </c>
      <c r="O33" s="12"/>
      <c r="P33" s="13" t="s">
        <v>9</v>
      </c>
      <c r="Q33" s="143">
        <v>26</v>
      </c>
    </row>
    <row r="34" spans="7:17" ht="30" customHeight="1">
      <c r="G34" s="142">
        <v>27</v>
      </c>
      <c r="H34" s="96" t="s">
        <v>362</v>
      </c>
      <c r="I34" s="12"/>
      <c r="J34" s="13" t="s">
        <v>26</v>
      </c>
      <c r="K34" s="143">
        <v>27</v>
      </c>
      <c r="M34" s="142">
        <v>27</v>
      </c>
      <c r="N34" s="58" t="s">
        <v>119</v>
      </c>
      <c r="O34" s="12" t="s">
        <v>102</v>
      </c>
      <c r="P34" s="13" t="s">
        <v>9</v>
      </c>
      <c r="Q34" s="143">
        <v>27</v>
      </c>
    </row>
    <row r="35" spans="7:17" ht="30" customHeight="1">
      <c r="G35" s="142">
        <v>28</v>
      </c>
      <c r="H35" s="96" t="s">
        <v>363</v>
      </c>
      <c r="I35" s="12"/>
      <c r="J35" s="13" t="s">
        <v>26</v>
      </c>
      <c r="K35" s="143">
        <v>28</v>
      </c>
      <c r="M35" s="142"/>
      <c r="N35" s="96"/>
      <c r="O35" s="12"/>
      <c r="P35" s="13"/>
      <c r="Q35" s="143"/>
    </row>
    <row r="36" spans="7:17" ht="30" customHeight="1">
      <c r="G36" s="142">
        <v>29</v>
      </c>
      <c r="H36" s="96" t="s">
        <v>364</v>
      </c>
      <c r="I36" s="12"/>
      <c r="J36" s="13" t="s">
        <v>26</v>
      </c>
      <c r="K36" s="143">
        <v>29</v>
      </c>
      <c r="M36" s="187"/>
      <c r="N36" s="210"/>
      <c r="O36" s="211"/>
      <c r="P36" s="188"/>
      <c r="Q36" s="189"/>
    </row>
    <row r="37" spans="7:17" ht="30" customHeight="1">
      <c r="G37" s="142">
        <v>30</v>
      </c>
      <c r="H37" s="95" t="s">
        <v>356</v>
      </c>
      <c r="I37" s="12"/>
      <c r="J37" s="13" t="s">
        <v>26</v>
      </c>
      <c r="K37" s="143">
        <v>30</v>
      </c>
      <c r="M37" s="190"/>
      <c r="N37" s="191"/>
      <c r="O37" s="192"/>
      <c r="P37" s="193"/>
      <c r="Q37" s="184"/>
    </row>
    <row r="38" spans="7:17" ht="30" customHeight="1">
      <c r="G38" s="142">
        <v>31</v>
      </c>
      <c r="H38" s="58" t="s">
        <v>118</v>
      </c>
      <c r="I38" s="12" t="s">
        <v>100</v>
      </c>
      <c r="J38" s="13" t="s">
        <v>9</v>
      </c>
      <c r="K38" s="143">
        <v>31</v>
      </c>
      <c r="M38" s="190"/>
      <c r="N38" s="194"/>
      <c r="O38" s="192"/>
      <c r="P38" s="193"/>
      <c r="Q38" s="184"/>
    </row>
    <row r="39" spans="7:17" ht="30" customHeight="1">
      <c r="G39" s="142">
        <v>32</v>
      </c>
      <c r="H39" s="58" t="s">
        <v>316</v>
      </c>
      <c r="I39" s="12" t="s">
        <v>152</v>
      </c>
      <c r="J39" s="13" t="s">
        <v>9</v>
      </c>
      <c r="K39" s="143">
        <v>32</v>
      </c>
      <c r="M39" s="190"/>
      <c r="N39" s="195"/>
      <c r="O39" s="192"/>
      <c r="P39" s="193"/>
      <c r="Q39" s="184"/>
    </row>
    <row r="40" spans="7:17" ht="30" customHeight="1">
      <c r="G40" s="142"/>
      <c r="H40" s="95"/>
      <c r="I40" s="12"/>
      <c r="J40" s="13"/>
      <c r="K40" s="143"/>
      <c r="M40" s="190"/>
      <c r="N40" s="191"/>
      <c r="O40" s="192"/>
      <c r="P40" s="193"/>
      <c r="Q40" s="184"/>
    </row>
    <row r="41" spans="7:17" ht="25.5" customHeight="1">
      <c r="G41" s="187"/>
      <c r="H41" s="209"/>
      <c r="I41" s="196"/>
      <c r="J41" s="188"/>
      <c r="K41" s="189"/>
      <c r="M41" s="190"/>
      <c r="N41" s="191"/>
      <c r="O41" s="192"/>
      <c r="P41" s="193"/>
      <c r="Q41" s="184"/>
    </row>
    <row r="42" spans="7:17" ht="25.5" customHeight="1">
      <c r="G42" s="190"/>
      <c r="H42" s="194"/>
      <c r="I42" s="192"/>
      <c r="J42" s="193"/>
      <c r="K42" s="184"/>
      <c r="M42" s="190"/>
      <c r="N42" s="194"/>
      <c r="O42" s="192"/>
      <c r="P42" s="193"/>
      <c r="Q42" s="184"/>
    </row>
    <row r="43" spans="7:17" ht="25.5" customHeight="1">
      <c r="G43" s="190"/>
      <c r="H43" s="194"/>
      <c r="I43" s="192"/>
      <c r="J43" s="193"/>
      <c r="K43" s="184"/>
      <c r="M43" s="190"/>
      <c r="N43" s="195"/>
      <c r="O43" s="192"/>
      <c r="P43" s="193"/>
      <c r="Q43" s="184"/>
    </row>
    <row r="44" spans="7:17" ht="25.5" customHeight="1">
      <c r="G44" s="190"/>
      <c r="H44" s="194"/>
      <c r="I44" s="192"/>
      <c r="J44" s="193"/>
      <c r="K44" s="184"/>
      <c r="M44" s="190"/>
      <c r="N44" s="194"/>
      <c r="O44" s="192"/>
      <c r="P44" s="193"/>
      <c r="Q44" s="184"/>
    </row>
  </sheetData>
  <sheetProtection/>
  <mergeCells count="48">
    <mergeCell ref="AE1:AI1"/>
    <mergeCell ref="AE2:AI2"/>
    <mergeCell ref="AE3:AI3"/>
    <mergeCell ref="AE6:AE7"/>
    <mergeCell ref="AF6:AF7"/>
    <mergeCell ref="AG6:AG7"/>
    <mergeCell ref="AH6:AH7"/>
    <mergeCell ref="AI6:AI7"/>
    <mergeCell ref="A1:E1"/>
    <mergeCell ref="A6:A7"/>
    <mergeCell ref="B6:B7"/>
    <mergeCell ref="C6:C7"/>
    <mergeCell ref="D6:D7"/>
    <mergeCell ref="E6:E7"/>
    <mergeCell ref="A2:E2"/>
    <mergeCell ref="A3:E3"/>
    <mergeCell ref="G1:K1"/>
    <mergeCell ref="G2:K2"/>
    <mergeCell ref="G3:K3"/>
    <mergeCell ref="G6:G7"/>
    <mergeCell ref="H6:H7"/>
    <mergeCell ref="I6:I7"/>
    <mergeCell ref="J6:J7"/>
    <mergeCell ref="K6:K7"/>
    <mergeCell ref="S1:W1"/>
    <mergeCell ref="S2:W2"/>
    <mergeCell ref="S3:W3"/>
    <mergeCell ref="S6:S7"/>
    <mergeCell ref="T6:T7"/>
    <mergeCell ref="U6:U7"/>
    <mergeCell ref="V6:V7"/>
    <mergeCell ref="W6:W7"/>
    <mergeCell ref="M1:Q1"/>
    <mergeCell ref="M2:Q2"/>
    <mergeCell ref="M3:Q3"/>
    <mergeCell ref="M6:M7"/>
    <mergeCell ref="N6:N7"/>
    <mergeCell ref="O6:O7"/>
    <mergeCell ref="P6:P7"/>
    <mergeCell ref="Q6:Q7"/>
    <mergeCell ref="Y1:AC1"/>
    <mergeCell ref="Y2:AC2"/>
    <mergeCell ref="Y3:AC3"/>
    <mergeCell ref="Y6:Y7"/>
    <mergeCell ref="Z6:Z7"/>
    <mergeCell ref="AA6:AA7"/>
    <mergeCell ref="AB6:AB7"/>
    <mergeCell ref="AC6:AC7"/>
  </mergeCells>
  <printOptions horizontalCentered="1"/>
  <pageMargins left="0" right="0" top="0" bottom="0.5905511811023623" header="0" footer="0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33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5.140625" style="0" customWidth="1"/>
    <col min="2" max="2" width="27.7109375" style="0" customWidth="1"/>
    <col min="3" max="3" width="18.57421875" style="216" customWidth="1"/>
    <col min="4" max="4" width="11.28125" style="0" customWidth="1"/>
    <col min="5" max="6" width="16.00390625" style="0" customWidth="1"/>
    <col min="8" max="8" width="5.8515625" style="0" customWidth="1"/>
    <col min="9" max="9" width="31.140625" style="0" customWidth="1"/>
    <col min="10" max="10" width="19.00390625" style="216" customWidth="1"/>
    <col min="11" max="11" width="11.7109375" style="0" customWidth="1"/>
    <col min="12" max="12" width="14.421875" style="0" customWidth="1"/>
    <col min="13" max="13" width="16.28125" style="0" customWidth="1"/>
    <col min="15" max="15" width="6.421875" style="220" customWidth="1"/>
    <col min="16" max="16" width="27.57421875" style="16" customWidth="1"/>
    <col min="17" max="17" width="18.57421875" style="220" customWidth="1"/>
    <col min="18" max="18" width="11.8515625" style="220" customWidth="1"/>
    <col min="19" max="19" width="13.140625" style="219" customWidth="1"/>
    <col min="20" max="20" width="14.57421875" style="219" customWidth="1"/>
    <col min="22" max="22" width="6.8515625" style="0" customWidth="1"/>
    <col min="23" max="23" width="25.28125" style="0" customWidth="1"/>
    <col min="24" max="24" width="17.00390625" style="0" customWidth="1"/>
    <col min="25" max="25" width="12.421875" style="0" customWidth="1"/>
    <col min="26" max="26" width="13.8515625" style="0" customWidth="1"/>
    <col min="27" max="27" width="14.140625" style="0" customWidth="1"/>
    <col min="29" max="29" width="5.7109375" style="0" customWidth="1"/>
    <col min="30" max="30" width="27.8515625" style="0" customWidth="1"/>
    <col min="31" max="31" width="17.7109375" style="216" customWidth="1"/>
    <col min="32" max="32" width="13.421875" style="0" customWidth="1"/>
    <col min="33" max="33" width="12.28125" style="0" customWidth="1"/>
  </cols>
  <sheetData>
    <row r="1" spans="1:29" ht="30" customHeight="1" thickBot="1">
      <c r="A1" s="215" t="s">
        <v>12</v>
      </c>
      <c r="B1" s="214"/>
      <c r="C1" s="224"/>
      <c r="D1" s="214"/>
      <c r="E1" s="214"/>
      <c r="F1" s="214"/>
      <c r="H1" s="218" t="s">
        <v>26</v>
      </c>
      <c r="L1" s="214"/>
      <c r="M1" s="214"/>
      <c r="O1" s="223" t="s">
        <v>76</v>
      </c>
      <c r="V1" s="218" t="s">
        <v>172</v>
      </c>
      <c r="AC1" s="218" t="s">
        <v>430</v>
      </c>
    </row>
    <row r="2" spans="1:33" ht="30" customHeight="1" thickTop="1">
      <c r="A2" s="205">
        <v>1</v>
      </c>
      <c r="B2" s="61" t="s">
        <v>27</v>
      </c>
      <c r="C2" s="225" t="s">
        <v>22</v>
      </c>
      <c r="D2" s="205" t="s">
        <v>12</v>
      </c>
      <c r="E2" s="212">
        <v>84000000</v>
      </c>
      <c r="F2" s="213">
        <v>9997865.944901174</v>
      </c>
      <c r="H2" s="134">
        <v>1</v>
      </c>
      <c r="I2" s="58" t="s">
        <v>25</v>
      </c>
      <c r="J2" s="139" t="s">
        <v>332</v>
      </c>
      <c r="K2" s="13" t="s">
        <v>26</v>
      </c>
      <c r="L2" s="212">
        <v>25900000</v>
      </c>
      <c r="M2" s="213">
        <v>3401702.5691719097</v>
      </c>
      <c r="O2" s="221">
        <v>1</v>
      </c>
      <c r="P2" s="19" t="s">
        <v>79</v>
      </c>
      <c r="Q2" s="221" t="s">
        <v>65</v>
      </c>
      <c r="R2" s="221" t="s">
        <v>76</v>
      </c>
      <c r="S2" s="222">
        <v>7250000</v>
      </c>
      <c r="T2" s="222">
        <v>1413871.5974447015</v>
      </c>
      <c r="V2" s="142">
        <v>1</v>
      </c>
      <c r="W2" s="58" t="s">
        <v>140</v>
      </c>
      <c r="X2" s="12" t="s">
        <v>117</v>
      </c>
      <c r="Y2" s="14" t="s">
        <v>173</v>
      </c>
      <c r="Z2" s="137">
        <v>20250000</v>
      </c>
      <c r="AA2" s="138">
        <v>2541516.242616482</v>
      </c>
      <c r="AC2" s="142">
        <v>1</v>
      </c>
      <c r="AD2" s="58" t="s">
        <v>99</v>
      </c>
      <c r="AE2" s="139" t="s">
        <v>84</v>
      </c>
      <c r="AF2" s="137">
        <v>37100000</v>
      </c>
      <c r="AG2" s="138">
        <v>4486323.340396828</v>
      </c>
    </row>
    <row r="3" spans="1:33" ht="30" customHeight="1">
      <c r="A3" s="142">
        <v>2</v>
      </c>
      <c r="B3" s="58" t="s">
        <v>19</v>
      </c>
      <c r="C3" s="139" t="s">
        <v>17</v>
      </c>
      <c r="D3" s="13" t="s">
        <v>9</v>
      </c>
      <c r="E3" s="137">
        <v>29600000</v>
      </c>
      <c r="F3" s="138">
        <v>3216346.494264906</v>
      </c>
      <c r="H3" s="142">
        <v>2</v>
      </c>
      <c r="I3" s="58" t="s">
        <v>29</v>
      </c>
      <c r="J3" s="139" t="s">
        <v>24</v>
      </c>
      <c r="K3" s="13" t="s">
        <v>9</v>
      </c>
      <c r="L3" s="137">
        <v>14400000</v>
      </c>
      <c r="M3" s="138">
        <v>2746316.152289181</v>
      </c>
      <c r="O3" s="221">
        <v>2</v>
      </c>
      <c r="P3" s="19" t="s">
        <v>81</v>
      </c>
      <c r="Q3" s="221" t="s">
        <v>333</v>
      </c>
      <c r="R3" s="221" t="s">
        <v>9</v>
      </c>
      <c r="S3" s="222">
        <v>7250000</v>
      </c>
      <c r="T3" s="222">
        <v>1041071.5974447016</v>
      </c>
      <c r="V3" s="142">
        <v>2</v>
      </c>
      <c r="W3" s="58" t="s">
        <v>144</v>
      </c>
      <c r="X3" s="12" t="s">
        <v>121</v>
      </c>
      <c r="Y3" s="14" t="s">
        <v>173</v>
      </c>
      <c r="Z3" s="137">
        <v>13050000</v>
      </c>
      <c r="AA3" s="138">
        <v>1810500.7468290345</v>
      </c>
      <c r="AC3" s="142">
        <v>2</v>
      </c>
      <c r="AD3" s="58" t="s">
        <v>95</v>
      </c>
      <c r="AE3" s="139" t="s">
        <v>80</v>
      </c>
      <c r="AF3" s="137">
        <v>17700000</v>
      </c>
      <c r="AG3" s="138">
        <v>2247198.2545250943</v>
      </c>
    </row>
    <row r="4" spans="1:33" ht="30" customHeight="1">
      <c r="A4" s="142">
        <v>3</v>
      </c>
      <c r="B4" s="58" t="s">
        <v>21</v>
      </c>
      <c r="C4" s="139" t="s">
        <v>18</v>
      </c>
      <c r="D4" s="13" t="s">
        <v>9</v>
      </c>
      <c r="E4" s="137">
        <v>13050000</v>
      </c>
      <c r="F4" s="138">
        <v>1710500.7468290345</v>
      </c>
      <c r="H4" s="142">
        <v>3</v>
      </c>
      <c r="I4" s="58" t="s">
        <v>33</v>
      </c>
      <c r="J4" s="139" t="s">
        <v>28</v>
      </c>
      <c r="K4" s="13" t="s">
        <v>9</v>
      </c>
      <c r="L4" s="137">
        <v>10400000</v>
      </c>
      <c r="M4" s="138">
        <v>1564640.87685171</v>
      </c>
      <c r="O4" s="221">
        <v>3</v>
      </c>
      <c r="P4" s="19" t="s">
        <v>82</v>
      </c>
      <c r="Q4" s="221" t="s">
        <v>67</v>
      </c>
      <c r="R4" s="221" t="s">
        <v>9</v>
      </c>
      <c r="S4" s="222">
        <v>7250000</v>
      </c>
      <c r="T4" s="222">
        <v>1041071.5974447016</v>
      </c>
      <c r="V4" s="142">
        <v>3</v>
      </c>
      <c r="W4" s="58" t="s">
        <v>348</v>
      </c>
      <c r="X4" s="12" t="s">
        <v>126</v>
      </c>
      <c r="Y4" s="14" t="s">
        <v>173</v>
      </c>
      <c r="Z4" s="137">
        <v>6850000</v>
      </c>
      <c r="AA4" s="138">
        <v>1026904.0699009546</v>
      </c>
      <c r="AC4" s="142">
        <v>3</v>
      </c>
      <c r="AD4" s="58" t="s">
        <v>149</v>
      </c>
      <c r="AE4" s="139" t="s">
        <v>127</v>
      </c>
      <c r="AF4" s="137">
        <v>18600000</v>
      </c>
      <c r="AG4" s="138">
        <v>2351075.1914985254</v>
      </c>
    </row>
    <row r="5" spans="1:33" ht="30" customHeight="1">
      <c r="A5" s="142">
        <v>4</v>
      </c>
      <c r="B5" s="58" t="s">
        <v>23</v>
      </c>
      <c r="C5" s="139" t="s">
        <v>20</v>
      </c>
      <c r="D5" s="13" t="s">
        <v>9</v>
      </c>
      <c r="E5" s="137">
        <v>20250000</v>
      </c>
      <c r="F5" s="138">
        <v>2761516.242616482</v>
      </c>
      <c r="H5" s="142">
        <v>4</v>
      </c>
      <c r="I5" s="58" t="s">
        <v>35</v>
      </c>
      <c r="J5" s="139" t="s">
        <v>30</v>
      </c>
      <c r="K5" s="13" t="s">
        <v>9</v>
      </c>
      <c r="L5" s="137">
        <v>7350000</v>
      </c>
      <c r="M5" s="138">
        <v>1052613.4793306384</v>
      </c>
      <c r="O5" s="221">
        <v>4</v>
      </c>
      <c r="P5" s="19" t="s">
        <v>83</v>
      </c>
      <c r="Q5" s="221" t="s">
        <v>69</v>
      </c>
      <c r="R5" s="221" t="s">
        <v>9</v>
      </c>
      <c r="S5" s="222">
        <v>28700000</v>
      </c>
      <c r="T5" s="222">
        <v>3516805.2619781396</v>
      </c>
      <c r="V5" s="142">
        <v>4</v>
      </c>
      <c r="W5" s="58" t="s">
        <v>151</v>
      </c>
      <c r="X5" s="12" t="s">
        <v>324</v>
      </c>
      <c r="Y5" s="14" t="s">
        <v>173</v>
      </c>
      <c r="Z5" s="137">
        <v>6850000</v>
      </c>
      <c r="AA5" s="138">
        <v>1154904.0699009546</v>
      </c>
      <c r="AC5" s="142">
        <v>4</v>
      </c>
      <c r="AD5" s="61" t="s">
        <v>401</v>
      </c>
      <c r="AE5" s="139" t="s">
        <v>402</v>
      </c>
      <c r="AF5" s="137">
        <v>10666587</v>
      </c>
      <c r="AG5" s="138">
        <v>1435410.0335149723</v>
      </c>
    </row>
    <row r="6" spans="1:33" ht="30" customHeight="1">
      <c r="A6" s="142">
        <v>5</v>
      </c>
      <c r="B6" s="12" t="s">
        <v>389</v>
      </c>
      <c r="C6" s="139"/>
      <c r="D6" s="13" t="s">
        <v>9</v>
      </c>
      <c r="E6" s="137">
        <v>10900000</v>
      </c>
      <c r="F6" s="138">
        <v>1585490.2862813938</v>
      </c>
      <c r="H6" s="142">
        <v>5</v>
      </c>
      <c r="I6" s="58" t="s">
        <v>39</v>
      </c>
      <c r="J6" s="139" t="s">
        <v>32</v>
      </c>
      <c r="K6" s="13" t="s">
        <v>9</v>
      </c>
      <c r="L6" s="137">
        <v>169800000</v>
      </c>
      <c r="M6" s="138">
        <v>20842400.60303493</v>
      </c>
      <c r="O6" s="221">
        <v>5</v>
      </c>
      <c r="P6" s="19" t="s">
        <v>85</v>
      </c>
      <c r="Q6" s="221" t="s">
        <v>70</v>
      </c>
      <c r="R6" s="221" t="s">
        <v>9</v>
      </c>
      <c r="S6" s="222">
        <v>30600000</v>
      </c>
      <c r="T6" s="222">
        <v>4345661.017810938</v>
      </c>
      <c r="V6" s="142">
        <v>5</v>
      </c>
      <c r="W6" s="58" t="s">
        <v>153</v>
      </c>
      <c r="X6" s="12" t="s">
        <v>129</v>
      </c>
      <c r="Y6" s="14" t="s">
        <v>173</v>
      </c>
      <c r="Z6" s="137">
        <v>4750000</v>
      </c>
      <c r="AA6" s="138">
        <v>832524.5502962823</v>
      </c>
      <c r="AC6" s="142">
        <v>5</v>
      </c>
      <c r="AD6" s="12" t="s">
        <v>307</v>
      </c>
      <c r="AE6" s="139" t="s">
        <v>148</v>
      </c>
      <c r="AF6" s="137">
        <v>43700000</v>
      </c>
      <c r="AG6" s="138">
        <v>5248087.544868655</v>
      </c>
    </row>
    <row r="7" spans="1:33" ht="30" customHeight="1">
      <c r="A7" s="142">
        <v>6</v>
      </c>
      <c r="B7" s="12" t="s">
        <v>360</v>
      </c>
      <c r="C7" s="139"/>
      <c r="D7" s="13" t="s">
        <v>9</v>
      </c>
      <c r="E7" s="137">
        <v>36100000</v>
      </c>
      <c r="F7" s="138">
        <v>4370904.52153746</v>
      </c>
      <c r="H7" s="142">
        <v>6</v>
      </c>
      <c r="I7" s="58" t="s">
        <v>41</v>
      </c>
      <c r="J7" s="139" t="s">
        <v>34</v>
      </c>
      <c r="K7" s="13" t="s">
        <v>9</v>
      </c>
      <c r="L7" s="137">
        <v>28700000</v>
      </c>
      <c r="M7" s="138">
        <v>3988805.2619781396</v>
      </c>
      <c r="O7" s="221">
        <v>6</v>
      </c>
      <c r="P7" s="19" t="s">
        <v>87</v>
      </c>
      <c r="Q7" s="221" t="s">
        <v>72</v>
      </c>
      <c r="R7" s="221" t="s">
        <v>9</v>
      </c>
      <c r="S7" s="222">
        <v>7250000</v>
      </c>
      <c r="T7" s="222">
        <v>1405071.5974447015</v>
      </c>
      <c r="V7" s="142">
        <v>6</v>
      </c>
      <c r="W7" s="58" t="s">
        <v>155</v>
      </c>
      <c r="X7" s="12" t="s">
        <v>323</v>
      </c>
      <c r="Y7" s="14" t="s">
        <v>173</v>
      </c>
      <c r="Z7" s="137">
        <v>20400000</v>
      </c>
      <c r="AA7" s="138">
        <v>2654829.0654453877</v>
      </c>
      <c r="AC7" s="142">
        <v>6</v>
      </c>
      <c r="AD7" s="58" t="s">
        <v>16</v>
      </c>
      <c r="AE7" s="139" t="s">
        <v>15</v>
      </c>
      <c r="AF7" s="137">
        <v>24800000</v>
      </c>
      <c r="AG7" s="138">
        <v>3066671.8684266056</v>
      </c>
    </row>
    <row r="8" spans="1:33" ht="30" customHeight="1">
      <c r="A8" s="142">
        <v>7</v>
      </c>
      <c r="B8" s="12" t="s">
        <v>361</v>
      </c>
      <c r="C8" s="139"/>
      <c r="D8" s="13" t="s">
        <v>9</v>
      </c>
      <c r="E8" s="137">
        <v>17700000</v>
      </c>
      <c r="F8" s="138">
        <v>2269142.2545250943</v>
      </c>
      <c r="H8" s="142">
        <v>7</v>
      </c>
      <c r="I8" s="58" t="s">
        <v>42</v>
      </c>
      <c r="J8" s="139" t="s">
        <v>36</v>
      </c>
      <c r="K8" s="13" t="s">
        <v>9</v>
      </c>
      <c r="L8" s="137">
        <v>14400000</v>
      </c>
      <c r="M8" s="138">
        <v>2152316.152289181</v>
      </c>
      <c r="O8" s="221">
        <v>7</v>
      </c>
      <c r="P8" s="19" t="s">
        <v>90</v>
      </c>
      <c r="Q8" s="221" t="s">
        <v>327</v>
      </c>
      <c r="R8" s="221" t="s">
        <v>9</v>
      </c>
      <c r="S8" s="222">
        <v>34700000</v>
      </c>
      <c r="T8" s="222">
        <v>4061604.7454377357</v>
      </c>
      <c r="V8" s="142">
        <v>7</v>
      </c>
      <c r="W8" s="58" t="s">
        <v>159</v>
      </c>
      <c r="X8" s="12" t="s">
        <v>134</v>
      </c>
      <c r="Y8" s="14" t="s">
        <v>173</v>
      </c>
      <c r="Z8" s="137">
        <v>13550000</v>
      </c>
      <c r="AA8" s="138">
        <v>1848210.1562587183</v>
      </c>
      <c r="AC8" s="142">
        <v>7</v>
      </c>
      <c r="AD8" s="58" t="s">
        <v>14</v>
      </c>
      <c r="AE8" s="139" t="s">
        <v>13</v>
      </c>
      <c r="AF8" s="137">
        <v>51850000</v>
      </c>
      <c r="AG8" s="138">
        <v>6188750.918572501</v>
      </c>
    </row>
    <row r="9" spans="1:33" ht="30" customHeight="1">
      <c r="A9" s="142">
        <v>8</v>
      </c>
      <c r="B9" s="96" t="s">
        <v>378</v>
      </c>
      <c r="C9" s="139"/>
      <c r="D9" s="13" t="s">
        <v>9</v>
      </c>
      <c r="E9" s="137">
        <v>20100000</v>
      </c>
      <c r="F9" s="138">
        <v>2557323.419787577</v>
      </c>
      <c r="H9" s="142">
        <v>8</v>
      </c>
      <c r="I9" s="58" t="s">
        <v>44</v>
      </c>
      <c r="J9" s="139" t="s">
        <v>38</v>
      </c>
      <c r="K9" s="13" t="s">
        <v>9</v>
      </c>
      <c r="L9" s="137">
        <v>154500000</v>
      </c>
      <c r="M9" s="138">
        <v>18036492.6744866</v>
      </c>
      <c r="O9" s="221">
        <v>8</v>
      </c>
      <c r="P9" s="19" t="s">
        <v>101</v>
      </c>
      <c r="Q9" s="221" t="s">
        <v>86</v>
      </c>
      <c r="R9" s="221" t="s">
        <v>9</v>
      </c>
      <c r="S9" s="222">
        <v>14400000</v>
      </c>
      <c r="T9" s="222">
        <v>2152716.152289181</v>
      </c>
      <c r="V9" s="142">
        <v>8</v>
      </c>
      <c r="W9" s="58" t="s">
        <v>165</v>
      </c>
      <c r="X9" s="12" t="s">
        <v>139</v>
      </c>
      <c r="Y9" s="14" t="s">
        <v>171</v>
      </c>
      <c r="Z9" s="137">
        <v>12400000</v>
      </c>
      <c r="AA9" s="138">
        <v>1635478.5145704455</v>
      </c>
      <c r="AC9" s="142">
        <v>8</v>
      </c>
      <c r="AD9" s="58" t="s">
        <v>77</v>
      </c>
      <c r="AE9" s="139" t="s">
        <v>64</v>
      </c>
      <c r="AF9" s="137">
        <v>113900000</v>
      </c>
      <c r="AG9" s="138">
        <v>13829336.628796268</v>
      </c>
    </row>
    <row r="10" spans="1:33" ht="30" customHeight="1">
      <c r="A10" s="142">
        <v>9</v>
      </c>
      <c r="B10" s="161" t="s">
        <v>396</v>
      </c>
      <c r="C10" s="139"/>
      <c r="D10" s="13" t="s">
        <v>9</v>
      </c>
      <c r="E10" s="137">
        <v>3700000</v>
      </c>
      <c r="F10" s="138">
        <v>631334.7904939463</v>
      </c>
      <c r="H10" s="142">
        <v>9</v>
      </c>
      <c r="I10" s="58" t="s">
        <v>46</v>
      </c>
      <c r="J10" s="139" t="s">
        <v>40</v>
      </c>
      <c r="K10" s="13" t="s">
        <v>9</v>
      </c>
      <c r="L10" s="137">
        <v>3675000</v>
      </c>
      <c r="M10" s="138">
        <v>888449.320022462</v>
      </c>
      <c r="O10" s="221">
        <v>9</v>
      </c>
      <c r="P10" s="19" t="s">
        <v>103</v>
      </c>
      <c r="Q10" s="221" t="s">
        <v>88</v>
      </c>
      <c r="R10" s="221" t="s">
        <v>9</v>
      </c>
      <c r="S10" s="222">
        <v>45300000</v>
      </c>
      <c r="T10" s="222">
        <v>5472757.655043643</v>
      </c>
      <c r="V10" s="142">
        <v>9</v>
      </c>
      <c r="W10" s="58" t="s">
        <v>367</v>
      </c>
      <c r="X10" s="12" t="s">
        <v>141</v>
      </c>
      <c r="Y10" s="14" t="s">
        <v>171</v>
      </c>
      <c r="Z10" s="137">
        <v>4350000</v>
      </c>
      <c r="AA10" s="138">
        <v>886357.0227525353</v>
      </c>
      <c r="AC10" s="142">
        <v>9</v>
      </c>
      <c r="AD10" s="58" t="s">
        <v>89</v>
      </c>
      <c r="AE10" s="139" t="s">
        <v>74</v>
      </c>
      <c r="AF10" s="137">
        <v>2250000</v>
      </c>
      <c r="AG10" s="138">
        <v>727977.5031478631</v>
      </c>
    </row>
    <row r="11" spans="1:33" ht="30" customHeight="1">
      <c r="A11" s="142">
        <v>10</v>
      </c>
      <c r="B11" s="96" t="s">
        <v>365</v>
      </c>
      <c r="C11" s="139"/>
      <c r="D11" s="13" t="s">
        <v>9</v>
      </c>
      <c r="E11" s="137">
        <v>7300000</v>
      </c>
      <c r="F11" s="138">
        <v>1221909.3050506557</v>
      </c>
      <c r="H11" s="142">
        <v>10</v>
      </c>
      <c r="I11" s="58" t="s">
        <v>48</v>
      </c>
      <c r="J11" s="139" t="s">
        <v>331</v>
      </c>
      <c r="K11" s="13" t="s">
        <v>9</v>
      </c>
      <c r="L11" s="137">
        <v>11475000</v>
      </c>
      <c r="M11" s="138">
        <v>1528716.1071255305</v>
      </c>
      <c r="O11" s="221">
        <v>10</v>
      </c>
      <c r="P11" s="19" t="s">
        <v>106</v>
      </c>
      <c r="Q11" s="221" t="s">
        <v>91</v>
      </c>
      <c r="R11" s="221" t="s">
        <v>9</v>
      </c>
      <c r="S11" s="222">
        <v>17750000</v>
      </c>
      <c r="T11" s="222">
        <v>2640569.195468063</v>
      </c>
      <c r="V11" s="142">
        <v>10</v>
      </c>
      <c r="W11" s="12" t="s">
        <v>319</v>
      </c>
      <c r="X11" s="12" t="s">
        <v>157</v>
      </c>
      <c r="Y11" s="13" t="s">
        <v>171</v>
      </c>
      <c r="Z11" s="137">
        <v>10200000</v>
      </c>
      <c r="AA11" s="138">
        <v>1381557.1130798366</v>
      </c>
      <c r="AC11" s="142">
        <v>10</v>
      </c>
      <c r="AD11" s="58" t="s">
        <v>93</v>
      </c>
      <c r="AE11" s="139" t="s">
        <v>78</v>
      </c>
      <c r="AF11" s="137">
        <v>3625000</v>
      </c>
      <c r="AG11" s="138">
        <v>742678.3790794937</v>
      </c>
    </row>
    <row r="12" spans="8:33" ht="30" customHeight="1">
      <c r="H12" s="142">
        <v>11</v>
      </c>
      <c r="I12" s="58" t="s">
        <v>52</v>
      </c>
      <c r="J12" s="139" t="s">
        <v>45</v>
      </c>
      <c r="K12" s="13" t="s">
        <v>9</v>
      </c>
      <c r="L12" s="137">
        <v>31500000</v>
      </c>
      <c r="M12" s="138">
        <v>3839977.954784369</v>
      </c>
      <c r="O12" s="221">
        <v>11</v>
      </c>
      <c r="P12" s="19" t="s">
        <v>108</v>
      </c>
      <c r="Q12" s="221" t="s">
        <v>92</v>
      </c>
      <c r="R12" s="221" t="s">
        <v>9</v>
      </c>
      <c r="S12" s="222">
        <v>36650000</v>
      </c>
      <c r="T12" s="222">
        <v>4554384.871910112</v>
      </c>
      <c r="V12" s="142">
        <v>11</v>
      </c>
      <c r="W12" s="12" t="s">
        <v>345</v>
      </c>
      <c r="X12" s="12" t="s">
        <v>302</v>
      </c>
      <c r="Y12" s="13" t="s">
        <v>172</v>
      </c>
      <c r="Z12" s="137">
        <v>14050000</v>
      </c>
      <c r="AA12" s="138">
        <v>1965919.5656884022</v>
      </c>
      <c r="AC12" s="142">
        <v>11</v>
      </c>
      <c r="AD12" s="58" t="s">
        <v>128</v>
      </c>
      <c r="AE12" s="139" t="s">
        <v>107</v>
      </c>
      <c r="AF12" s="137">
        <v>7050000</v>
      </c>
      <c r="AG12" s="138">
        <v>1017987.833672828</v>
      </c>
    </row>
    <row r="13" spans="1:33" ht="30" customHeight="1">
      <c r="A13" s="215" t="s">
        <v>432</v>
      </c>
      <c r="B13" s="214"/>
      <c r="C13" s="224"/>
      <c r="D13" s="214"/>
      <c r="E13" s="214"/>
      <c r="F13" s="214"/>
      <c r="H13" s="142">
        <v>12</v>
      </c>
      <c r="I13" s="58" t="s">
        <v>54</v>
      </c>
      <c r="J13" s="139" t="s">
        <v>330</v>
      </c>
      <c r="K13" s="13" t="s">
        <v>9</v>
      </c>
      <c r="L13" s="137">
        <v>7000000</v>
      </c>
      <c r="M13" s="138">
        <v>1768216.8927298598</v>
      </c>
      <c r="O13" s="221">
        <v>12</v>
      </c>
      <c r="P13" s="19" t="s">
        <v>112</v>
      </c>
      <c r="Q13" s="221" t="s">
        <v>96</v>
      </c>
      <c r="R13" s="221" t="s">
        <v>9</v>
      </c>
      <c r="S13" s="222">
        <v>6400000</v>
      </c>
      <c r="T13" s="222">
        <v>942965.6014142392</v>
      </c>
      <c r="V13" s="142">
        <v>12</v>
      </c>
      <c r="W13" s="12" t="s">
        <v>346</v>
      </c>
      <c r="X13" s="12" t="s">
        <v>347</v>
      </c>
      <c r="Y13" s="13" t="s">
        <v>171</v>
      </c>
      <c r="Z13" s="137">
        <v>4750000</v>
      </c>
      <c r="AA13" s="138">
        <v>752524.5502962823</v>
      </c>
      <c r="AC13" s="142">
        <v>12</v>
      </c>
      <c r="AD13" s="12" t="s">
        <v>339</v>
      </c>
      <c r="AE13" s="139" t="s">
        <v>299</v>
      </c>
      <c r="AF13" s="137">
        <v>4550000</v>
      </c>
      <c r="AG13" s="138">
        <v>789440.7865244088</v>
      </c>
    </row>
    <row r="14" spans="1:27" ht="30" customHeight="1">
      <c r="A14" s="205">
        <v>1</v>
      </c>
      <c r="B14" s="61" t="s">
        <v>4</v>
      </c>
      <c r="C14" s="225" t="s">
        <v>5</v>
      </c>
      <c r="D14" s="217" t="s">
        <v>6</v>
      </c>
      <c r="E14" s="212">
        <v>14400000</v>
      </c>
      <c r="F14" s="213">
        <v>2187616.152289181</v>
      </c>
      <c r="H14" s="142">
        <v>13</v>
      </c>
      <c r="I14" s="58" t="s">
        <v>57</v>
      </c>
      <c r="J14" s="139" t="s">
        <v>328</v>
      </c>
      <c r="K14" s="13" t="s">
        <v>9</v>
      </c>
      <c r="L14" s="137">
        <v>9100000</v>
      </c>
      <c r="M14" s="138">
        <v>1254596.412334532</v>
      </c>
      <c r="O14" s="221">
        <v>13</v>
      </c>
      <c r="P14" s="19" t="s">
        <v>114</v>
      </c>
      <c r="Q14" s="221" t="s">
        <v>97</v>
      </c>
      <c r="R14" s="221" t="s">
        <v>9</v>
      </c>
      <c r="S14" s="222">
        <v>21650000</v>
      </c>
      <c r="T14" s="222">
        <v>2753102.9890195974</v>
      </c>
      <c r="V14" s="142">
        <v>13</v>
      </c>
      <c r="W14" s="96" t="s">
        <v>370</v>
      </c>
      <c r="X14" s="12"/>
      <c r="Y14" s="13" t="s">
        <v>172</v>
      </c>
      <c r="Z14" s="137">
        <v>16700000</v>
      </c>
      <c r="AA14" s="138">
        <v>2303734.5966431866</v>
      </c>
    </row>
    <row r="15" spans="1:27" ht="30" customHeight="1">
      <c r="A15" s="142">
        <v>2</v>
      </c>
      <c r="B15" s="58" t="s">
        <v>7</v>
      </c>
      <c r="C15" s="139" t="s">
        <v>8</v>
      </c>
      <c r="D15" s="13" t="s">
        <v>9</v>
      </c>
      <c r="E15" s="137">
        <v>53400000</v>
      </c>
      <c r="F15" s="138">
        <v>5739984.386058054</v>
      </c>
      <c r="H15" s="142">
        <v>14</v>
      </c>
      <c r="I15" s="58" t="s">
        <v>59</v>
      </c>
      <c r="J15" s="139" t="s">
        <v>47</v>
      </c>
      <c r="K15" s="13" t="s">
        <v>9</v>
      </c>
      <c r="L15" s="137">
        <v>63500000</v>
      </c>
      <c r="M15" s="138">
        <v>7649380.158284136</v>
      </c>
      <c r="O15" s="221">
        <v>14</v>
      </c>
      <c r="P15" s="19" t="s">
        <v>116</v>
      </c>
      <c r="Q15" s="221" t="s">
        <v>98</v>
      </c>
      <c r="R15" s="221" t="s">
        <v>9</v>
      </c>
      <c r="S15" s="222">
        <v>21600000</v>
      </c>
      <c r="T15" s="222">
        <v>2641245.9081905233</v>
      </c>
      <c r="V15" s="142">
        <v>14</v>
      </c>
      <c r="W15" s="96" t="s">
        <v>369</v>
      </c>
      <c r="X15" s="12"/>
      <c r="Y15" s="13" t="s">
        <v>171</v>
      </c>
      <c r="Z15" s="137">
        <v>6800000</v>
      </c>
      <c r="AA15" s="138">
        <v>1117813.1289579861</v>
      </c>
    </row>
    <row r="16" spans="1:27" ht="30" customHeight="1">
      <c r="A16" s="142">
        <v>3</v>
      </c>
      <c r="B16" s="58" t="s">
        <v>75</v>
      </c>
      <c r="C16" s="139" t="s">
        <v>62</v>
      </c>
      <c r="D16" s="13" t="s">
        <v>9</v>
      </c>
      <c r="E16" s="137">
        <v>14400000</v>
      </c>
      <c r="F16" s="138">
        <v>2066316.1522891808</v>
      </c>
      <c r="H16" s="142">
        <v>15</v>
      </c>
      <c r="I16" s="58" t="s">
        <v>61</v>
      </c>
      <c r="J16" s="139" t="s">
        <v>49</v>
      </c>
      <c r="K16" s="13" t="s">
        <v>9</v>
      </c>
      <c r="L16" s="137">
        <v>14400000</v>
      </c>
      <c r="M16" s="138">
        <v>1889516.1522891808</v>
      </c>
      <c r="O16" s="221">
        <v>15</v>
      </c>
      <c r="P16" s="19" t="s">
        <v>122</v>
      </c>
      <c r="Q16" s="221" t="s">
        <v>325</v>
      </c>
      <c r="R16" s="221" t="s">
        <v>9</v>
      </c>
      <c r="S16" s="222">
        <v>3675000</v>
      </c>
      <c r="T16" s="222">
        <v>628449.320022462</v>
      </c>
      <c r="V16" s="142">
        <v>15</v>
      </c>
      <c r="W16" s="96" t="s">
        <v>371</v>
      </c>
      <c r="X16" s="12"/>
      <c r="Y16" s="13" t="s">
        <v>173</v>
      </c>
      <c r="Z16" s="137">
        <v>7500000</v>
      </c>
      <c r="AA16" s="138">
        <v>1309926.3021595436</v>
      </c>
    </row>
    <row r="17" spans="1:27" ht="30" customHeight="1">
      <c r="A17" s="142">
        <v>4</v>
      </c>
      <c r="B17" s="58" t="s">
        <v>163</v>
      </c>
      <c r="C17" s="139" t="s">
        <v>138</v>
      </c>
      <c r="D17" s="13" t="s">
        <v>9</v>
      </c>
      <c r="E17" s="137">
        <v>5500000</v>
      </c>
      <c r="F17" s="138">
        <v>839088.6644408081</v>
      </c>
      <c r="H17" s="142">
        <v>16</v>
      </c>
      <c r="I17" s="58" t="s">
        <v>63</v>
      </c>
      <c r="J17" s="139" t="s">
        <v>50</v>
      </c>
      <c r="K17" s="13" t="s">
        <v>9</v>
      </c>
      <c r="L17" s="137">
        <v>18375000</v>
      </c>
      <c r="M17" s="138">
        <v>2966129.9572551674</v>
      </c>
      <c r="O17" s="221">
        <v>16</v>
      </c>
      <c r="P17" s="19" t="s">
        <v>124</v>
      </c>
      <c r="Q17" s="221" t="s">
        <v>104</v>
      </c>
      <c r="R17" s="221" t="s">
        <v>9</v>
      </c>
      <c r="S17" s="222">
        <v>34200000</v>
      </c>
      <c r="T17" s="222">
        <v>4390235.292814404</v>
      </c>
      <c r="V17" s="142">
        <v>16</v>
      </c>
      <c r="W17" s="96" t="s">
        <v>379</v>
      </c>
      <c r="X17" s="12"/>
      <c r="Y17" s="13" t="s">
        <v>171</v>
      </c>
      <c r="Z17" s="137">
        <v>10700000</v>
      </c>
      <c r="AA17" s="138">
        <v>1611266.5225095204</v>
      </c>
    </row>
    <row r="18" spans="1:27" ht="30" customHeight="1">
      <c r="A18" s="142">
        <v>5</v>
      </c>
      <c r="B18" s="12" t="s">
        <v>351</v>
      </c>
      <c r="C18" s="85" t="s">
        <v>352</v>
      </c>
      <c r="D18" s="13" t="s">
        <v>9</v>
      </c>
      <c r="E18" s="137">
        <v>57250000</v>
      </c>
      <c r="F18" s="138">
        <v>6815864.792632496</v>
      </c>
      <c r="H18" s="142">
        <v>17</v>
      </c>
      <c r="I18" s="58" t="s">
        <v>66</v>
      </c>
      <c r="J18" s="139" t="s">
        <v>53</v>
      </c>
      <c r="K18" s="13" t="s">
        <v>9</v>
      </c>
      <c r="L18" s="137">
        <v>14400000</v>
      </c>
      <c r="M18" s="138">
        <v>2106316.152289181</v>
      </c>
      <c r="O18" s="221">
        <v>17</v>
      </c>
      <c r="P18" s="19" t="s">
        <v>125</v>
      </c>
      <c r="Q18" s="221" t="s">
        <v>105</v>
      </c>
      <c r="R18" s="221" t="s">
        <v>9</v>
      </c>
      <c r="S18" s="222">
        <v>7250000</v>
      </c>
      <c r="T18" s="222">
        <v>1121071.5974447015</v>
      </c>
      <c r="V18" s="142">
        <v>17</v>
      </c>
      <c r="W18" s="161" t="s">
        <v>397</v>
      </c>
      <c r="X18" s="12"/>
      <c r="Y18" s="13" t="s">
        <v>403</v>
      </c>
      <c r="Z18" s="137">
        <v>7300000</v>
      </c>
      <c r="AA18" s="138">
        <v>1166842.5383876702</v>
      </c>
    </row>
    <row r="19" spans="8:27" ht="30" customHeight="1">
      <c r="H19" s="142">
        <v>18</v>
      </c>
      <c r="I19" s="58" t="s">
        <v>68</v>
      </c>
      <c r="J19" s="139" t="s">
        <v>55</v>
      </c>
      <c r="K19" s="13" t="s">
        <v>9</v>
      </c>
      <c r="L19" s="137">
        <v>14400000</v>
      </c>
      <c r="M19" s="138">
        <v>1966316.1522891808</v>
      </c>
      <c r="O19" s="221">
        <v>18</v>
      </c>
      <c r="P19" s="19" t="s">
        <v>301</v>
      </c>
      <c r="Q19" s="221" t="s">
        <v>145</v>
      </c>
      <c r="R19" s="221" t="s">
        <v>9</v>
      </c>
      <c r="S19" s="222">
        <v>36850000</v>
      </c>
      <c r="T19" s="222">
        <v>3395260.3689689534</v>
      </c>
      <c r="V19" s="142">
        <v>18</v>
      </c>
      <c r="W19" s="161" t="s">
        <v>398</v>
      </c>
      <c r="X19" s="12"/>
      <c r="Y19" s="13" t="s">
        <v>403</v>
      </c>
      <c r="Z19" s="137">
        <v>1600000</v>
      </c>
      <c r="AA19" s="138">
        <v>448955.2708892741</v>
      </c>
    </row>
    <row r="20" spans="8:27" ht="30" customHeight="1">
      <c r="H20" s="142">
        <v>19</v>
      </c>
      <c r="I20" s="58" t="s">
        <v>71</v>
      </c>
      <c r="J20" s="139" t="s">
        <v>58</v>
      </c>
      <c r="K20" s="13" t="s">
        <v>9</v>
      </c>
      <c r="L20" s="137">
        <v>8850000</v>
      </c>
      <c r="M20" s="138">
        <v>1313421.70761969</v>
      </c>
      <c r="O20" s="221">
        <v>19</v>
      </c>
      <c r="P20" s="19" t="s">
        <v>298</v>
      </c>
      <c r="Q20" s="221" t="s">
        <v>142</v>
      </c>
      <c r="R20" s="221" t="s">
        <v>9</v>
      </c>
      <c r="S20" s="222">
        <v>12100000</v>
      </c>
      <c r="T20" s="222">
        <v>1600852.868912635</v>
      </c>
      <c r="V20" s="142">
        <v>19</v>
      </c>
      <c r="W20" s="161" t="s">
        <v>400</v>
      </c>
      <c r="X20" s="12"/>
      <c r="Y20" s="13" t="s">
        <v>403</v>
      </c>
      <c r="Z20" s="137">
        <v>2700000</v>
      </c>
      <c r="AA20" s="138">
        <v>675915.9716345785</v>
      </c>
    </row>
    <row r="21" spans="8:27" ht="30" customHeight="1">
      <c r="H21" s="142">
        <v>20</v>
      </c>
      <c r="I21" s="58" t="s">
        <v>73</v>
      </c>
      <c r="J21" s="139" t="s">
        <v>60</v>
      </c>
      <c r="K21" s="13" t="s">
        <v>9</v>
      </c>
      <c r="L21" s="137">
        <v>3675000</v>
      </c>
      <c r="M21" s="138">
        <v>628449.320022462</v>
      </c>
      <c r="O21" s="221">
        <v>20</v>
      </c>
      <c r="P21" s="19" t="s">
        <v>335</v>
      </c>
      <c r="Q21" s="221" t="s">
        <v>164</v>
      </c>
      <c r="R21" s="221" t="s">
        <v>9</v>
      </c>
      <c r="S21" s="222">
        <v>14929394</v>
      </c>
      <c r="T21" s="222">
        <v>1927807.4811654917</v>
      </c>
      <c r="V21" s="142">
        <v>20</v>
      </c>
      <c r="W21" s="161" t="s">
        <v>429</v>
      </c>
      <c r="X21" s="12"/>
      <c r="Y21" s="13" t="s">
        <v>403</v>
      </c>
      <c r="Z21" s="137">
        <v>2200000</v>
      </c>
      <c r="AA21" s="138">
        <v>698206.5622048947</v>
      </c>
    </row>
    <row r="22" spans="8:27" ht="30" customHeight="1">
      <c r="H22" s="142">
        <v>21</v>
      </c>
      <c r="I22" s="58" t="s">
        <v>110</v>
      </c>
      <c r="J22" s="139" t="s">
        <v>94</v>
      </c>
      <c r="K22" s="13" t="s">
        <v>9</v>
      </c>
      <c r="L22" s="137">
        <v>12350000</v>
      </c>
      <c r="M22" s="138">
        <v>1629707.5736274768</v>
      </c>
      <c r="O22" s="221">
        <v>21</v>
      </c>
      <c r="P22" s="19" t="s">
        <v>320</v>
      </c>
      <c r="Q22" s="221" t="s">
        <v>334</v>
      </c>
      <c r="R22" s="221" t="s">
        <v>9</v>
      </c>
      <c r="S22" s="222">
        <v>10000000</v>
      </c>
      <c r="T22" s="222">
        <v>1638473.349307963</v>
      </c>
      <c r="V22" s="142">
        <v>21</v>
      </c>
      <c r="W22" s="161" t="s">
        <v>422</v>
      </c>
      <c r="X22" s="12"/>
      <c r="Y22" s="13" t="s">
        <v>403</v>
      </c>
      <c r="Z22" s="137">
        <v>2400000</v>
      </c>
      <c r="AA22" s="138">
        <v>633290.3259767683</v>
      </c>
    </row>
    <row r="23" spans="8:27" ht="30" customHeight="1">
      <c r="H23" s="142">
        <v>22</v>
      </c>
      <c r="I23" s="58" t="s">
        <v>120</v>
      </c>
      <c r="J23" s="139" t="s">
        <v>326</v>
      </c>
      <c r="K23" s="13" t="s">
        <v>9</v>
      </c>
      <c r="L23" s="137">
        <v>15850000</v>
      </c>
      <c r="M23" s="138">
        <v>2033673.4396352642</v>
      </c>
      <c r="O23" s="221">
        <v>22</v>
      </c>
      <c r="P23" s="19" t="s">
        <v>322</v>
      </c>
      <c r="Q23" s="221" t="s">
        <v>160</v>
      </c>
      <c r="R23" s="221" t="s">
        <v>9</v>
      </c>
      <c r="S23" s="222">
        <v>7150000</v>
      </c>
      <c r="T23" s="222">
        <v>1109529.715558765</v>
      </c>
      <c r="V23" s="142">
        <v>22</v>
      </c>
      <c r="W23" s="161" t="s">
        <v>425</v>
      </c>
      <c r="X23" s="12"/>
      <c r="Y23" s="13" t="s">
        <v>403</v>
      </c>
      <c r="Z23" s="137">
        <v>700000</v>
      </c>
      <c r="AA23" s="138">
        <v>285078.3339158431</v>
      </c>
    </row>
    <row r="24" spans="8:27" ht="30" customHeight="1">
      <c r="H24" s="142">
        <v>23</v>
      </c>
      <c r="I24" s="58" t="s">
        <v>130</v>
      </c>
      <c r="J24" s="139" t="s">
        <v>109</v>
      </c>
      <c r="K24" s="13" t="s">
        <v>9</v>
      </c>
      <c r="L24" s="137">
        <v>13950000</v>
      </c>
      <c r="M24" s="138">
        <v>1814377.6838024654</v>
      </c>
      <c r="O24" s="221">
        <v>23</v>
      </c>
      <c r="P24" s="19" t="s">
        <v>366</v>
      </c>
      <c r="Q24" s="221"/>
      <c r="R24" s="221" t="s">
        <v>9</v>
      </c>
      <c r="S24" s="222">
        <v>32800000</v>
      </c>
      <c r="T24" s="222">
        <v>4002684.551353948</v>
      </c>
      <c r="V24" s="142">
        <v>23</v>
      </c>
      <c r="W24" s="161" t="s">
        <v>416</v>
      </c>
      <c r="X24" s="12"/>
      <c r="Y24" s="13" t="s">
        <v>171</v>
      </c>
      <c r="Z24" s="137">
        <v>2200000</v>
      </c>
      <c r="AA24" s="138">
        <v>590206.5622048946</v>
      </c>
    </row>
    <row r="25" spans="8:27" ht="30" customHeight="1">
      <c r="H25" s="142">
        <v>24</v>
      </c>
      <c r="I25" s="60" t="s">
        <v>300</v>
      </c>
      <c r="J25" s="139" t="s">
        <v>143</v>
      </c>
      <c r="K25" s="13" t="s">
        <v>9</v>
      </c>
      <c r="L25" s="137">
        <v>6200000</v>
      </c>
      <c r="M25" s="138">
        <v>1039881.8376423656</v>
      </c>
      <c r="O25" s="221">
        <v>24</v>
      </c>
      <c r="P25" s="19" t="s">
        <v>357</v>
      </c>
      <c r="Q25" s="221"/>
      <c r="R25" s="221" t="s">
        <v>9</v>
      </c>
      <c r="S25" s="222">
        <v>7600000</v>
      </c>
      <c r="T25" s="222">
        <v>1081468.1840454806</v>
      </c>
      <c r="V25" s="142">
        <v>24</v>
      </c>
      <c r="W25" s="161" t="s">
        <v>426</v>
      </c>
      <c r="X25" s="12"/>
      <c r="Y25" s="13" t="s">
        <v>173</v>
      </c>
      <c r="Z25" s="137">
        <v>200000</v>
      </c>
      <c r="AA25" s="138">
        <v>227368.92448615926</v>
      </c>
    </row>
    <row r="26" spans="8:20" ht="30" customHeight="1">
      <c r="H26" s="142">
        <v>25</v>
      </c>
      <c r="I26" s="12" t="s">
        <v>337</v>
      </c>
      <c r="J26" s="139" t="s">
        <v>166</v>
      </c>
      <c r="K26" s="13" t="s">
        <v>9</v>
      </c>
      <c r="L26" s="137">
        <v>4750000</v>
      </c>
      <c r="M26" s="138">
        <v>907240.5502962823</v>
      </c>
      <c r="O26" s="221">
        <v>25</v>
      </c>
      <c r="P26" s="19" t="s">
        <v>385</v>
      </c>
      <c r="Q26" s="221"/>
      <c r="R26" s="221" t="s">
        <v>9</v>
      </c>
      <c r="S26" s="222">
        <v>4600000</v>
      </c>
      <c r="T26" s="222">
        <v>1015211.7274673772</v>
      </c>
    </row>
    <row r="27" spans="8:20" ht="30" customHeight="1">
      <c r="H27" s="142">
        <v>26</v>
      </c>
      <c r="I27" s="12" t="s">
        <v>315</v>
      </c>
      <c r="J27" s="139" t="s">
        <v>150</v>
      </c>
      <c r="K27" s="13" t="s">
        <v>9</v>
      </c>
      <c r="L27" s="137">
        <v>20900000</v>
      </c>
      <c r="M27" s="138">
        <v>2872538.4748750716</v>
      </c>
      <c r="O27" s="221">
        <v>26</v>
      </c>
      <c r="P27" s="19" t="s">
        <v>399</v>
      </c>
      <c r="Q27" s="221"/>
      <c r="R27" s="221" t="s">
        <v>9</v>
      </c>
      <c r="S27" s="222">
        <v>3700000</v>
      </c>
      <c r="T27" s="222">
        <v>811334.7904939463</v>
      </c>
    </row>
    <row r="28" spans="8:20" ht="30" customHeight="1">
      <c r="H28" s="142">
        <v>27</v>
      </c>
      <c r="I28" s="96" t="s">
        <v>362</v>
      </c>
      <c r="J28" s="139"/>
      <c r="K28" s="13" t="s">
        <v>26</v>
      </c>
      <c r="L28" s="137">
        <v>20800000</v>
      </c>
      <c r="M28" s="138">
        <v>2650932.5929891346</v>
      </c>
      <c r="O28" s="221">
        <v>27</v>
      </c>
      <c r="P28" s="19" t="s">
        <v>119</v>
      </c>
      <c r="Q28" s="221" t="s">
        <v>102</v>
      </c>
      <c r="R28" s="221" t="s">
        <v>9</v>
      </c>
      <c r="S28" s="222">
        <v>9350000</v>
      </c>
      <c r="T28" s="222">
        <v>1836771.117049374</v>
      </c>
    </row>
    <row r="29" spans="8:13" ht="30" customHeight="1">
      <c r="H29" s="142">
        <v>28</v>
      </c>
      <c r="I29" s="96" t="s">
        <v>363</v>
      </c>
      <c r="J29" s="139"/>
      <c r="K29" s="13" t="s">
        <v>26</v>
      </c>
      <c r="L29" s="137">
        <v>95100000</v>
      </c>
      <c r="M29" s="138">
        <v>11940118.806806153</v>
      </c>
    </row>
    <row r="30" spans="8:13" ht="30" customHeight="1">
      <c r="H30" s="142">
        <v>29</v>
      </c>
      <c r="I30" s="96" t="s">
        <v>364</v>
      </c>
      <c r="J30" s="139"/>
      <c r="K30" s="13" t="s">
        <v>26</v>
      </c>
      <c r="L30" s="137">
        <v>6900000</v>
      </c>
      <c r="M30" s="138">
        <v>1064675.0108439228</v>
      </c>
    </row>
    <row r="31" spans="8:13" ht="30" customHeight="1">
      <c r="H31" s="142">
        <v>30</v>
      </c>
      <c r="I31" s="95" t="s">
        <v>356</v>
      </c>
      <c r="J31" s="139"/>
      <c r="K31" s="13" t="s">
        <v>26</v>
      </c>
      <c r="L31" s="137">
        <v>7800000</v>
      </c>
      <c r="M31" s="138">
        <v>1855751.947817354</v>
      </c>
    </row>
    <row r="32" spans="8:13" ht="30" customHeight="1">
      <c r="H32" s="142">
        <v>31</v>
      </c>
      <c r="I32" s="58" t="s">
        <v>118</v>
      </c>
      <c r="J32" s="139" t="s">
        <v>100</v>
      </c>
      <c r="K32" s="13" t="s">
        <v>9</v>
      </c>
      <c r="L32" s="137">
        <v>10725000</v>
      </c>
      <c r="M32" s="138">
        <v>1442151.9929810045</v>
      </c>
    </row>
    <row r="33" spans="8:13" ht="30" customHeight="1">
      <c r="H33" s="142">
        <v>32</v>
      </c>
      <c r="I33" s="58" t="s">
        <v>316</v>
      </c>
      <c r="J33" s="139" t="s">
        <v>152</v>
      </c>
      <c r="K33" s="13" t="s">
        <v>9</v>
      </c>
      <c r="L33" s="137">
        <v>4800000</v>
      </c>
      <c r="M33" s="138">
        <v>758295.4912392508</v>
      </c>
    </row>
  </sheetData>
  <sheetProtection/>
  <printOptions horizontalCentered="1"/>
  <pageMargins left="0" right="0" top="0" bottom="0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="120" zoomScaleNormal="120" zoomScalePageLayoutView="0" workbookViewId="0" topLeftCell="A1">
      <selection activeCell="E15" sqref="E15"/>
    </sheetView>
  </sheetViews>
  <sheetFormatPr defaultColWidth="9.140625" defaultRowHeight="12.75"/>
  <cols>
    <col min="1" max="1" width="3.8515625" style="0" customWidth="1"/>
    <col min="2" max="2" width="46.00390625" style="0" customWidth="1"/>
    <col min="3" max="3" width="18.00390625" style="73" customWidth="1"/>
    <col min="4" max="4" width="18.140625" style="0" customWidth="1"/>
    <col min="5" max="5" width="18.28125" style="0" customWidth="1"/>
    <col min="6" max="6" width="14.8515625" style="0" bestFit="1" customWidth="1"/>
    <col min="7" max="7" width="13.57421875" style="0" customWidth="1"/>
    <col min="8" max="8" width="18.140625" style="0" bestFit="1" customWidth="1"/>
  </cols>
  <sheetData>
    <row r="1" spans="1:5" ht="12.75">
      <c r="A1" s="241" t="s">
        <v>174</v>
      </c>
      <c r="B1" s="241"/>
      <c r="C1" s="241"/>
      <c r="D1" s="241"/>
      <c r="E1" s="111">
        <f>'[5]Neraca'!$D$42</f>
        <v>2433756892.2066665</v>
      </c>
    </row>
    <row r="2" spans="1:6" ht="12.75">
      <c r="A2" s="241" t="s">
        <v>418</v>
      </c>
      <c r="B2" s="241"/>
      <c r="C2" s="241"/>
      <c r="D2" s="241"/>
      <c r="E2" s="110" t="s">
        <v>382</v>
      </c>
      <c r="F2" s="110" t="s">
        <v>383</v>
      </c>
    </row>
    <row r="3" spans="1:6" ht="12.75">
      <c r="A3" s="15"/>
      <c r="B3" s="15"/>
      <c r="C3" s="66" t="s">
        <v>380</v>
      </c>
      <c r="D3" s="109">
        <f>'[3]Neraca'!$G$33</f>
        <v>438436155.0700002</v>
      </c>
      <c r="E3" s="111">
        <f>E1*1%</f>
        <v>24337568.922066666</v>
      </c>
      <c r="F3" s="111">
        <f>D3-E3</f>
        <v>414098586.1479335</v>
      </c>
    </row>
    <row r="4" spans="1:6" ht="12.75">
      <c r="A4" s="15"/>
      <c r="B4" s="15"/>
      <c r="C4" s="66" t="s">
        <v>419</v>
      </c>
      <c r="D4" s="109">
        <f>'[4]Neraca'!$G$32</f>
        <v>28767373</v>
      </c>
      <c r="F4" s="112">
        <f>'[4]Neraca'!$G$32</f>
        <v>28767373</v>
      </c>
    </row>
    <row r="5" spans="1:6" ht="15">
      <c r="A5" s="16"/>
      <c r="B5" s="24" t="s">
        <v>420</v>
      </c>
      <c r="C5" s="67"/>
      <c r="D5" s="25">
        <f>D3+D4</f>
        <v>467203528.0700002</v>
      </c>
      <c r="E5" s="91"/>
      <c r="F5" s="84">
        <f>SUM(F3:F4)</f>
        <v>442865959.1479335</v>
      </c>
    </row>
    <row r="6" spans="1:6" ht="15">
      <c r="A6" s="16"/>
      <c r="B6" s="16"/>
      <c r="C6" s="68"/>
      <c r="D6" s="108"/>
      <c r="F6" s="62"/>
    </row>
    <row r="7" spans="1:4" ht="15">
      <c r="A7" s="26" t="s">
        <v>421</v>
      </c>
      <c r="B7" s="16"/>
      <c r="C7" s="68"/>
      <c r="D7" s="16"/>
    </row>
    <row r="8" spans="1:6" ht="15">
      <c r="A8" s="26"/>
      <c r="B8" s="16"/>
      <c r="C8" s="68"/>
      <c r="D8" s="16"/>
      <c r="F8" s="62">
        <f>D3-F5</f>
        <v>-4429804.077933311</v>
      </c>
    </row>
    <row r="9" spans="1:8" ht="13.5" thickBot="1">
      <c r="A9" s="22" t="s">
        <v>0</v>
      </c>
      <c r="B9" s="22" t="s">
        <v>175</v>
      </c>
      <c r="C9" s="69" t="s">
        <v>304</v>
      </c>
      <c r="D9" s="22" t="s">
        <v>176</v>
      </c>
      <c r="F9" s="114" t="s">
        <v>408</v>
      </c>
      <c r="G9" s="115"/>
      <c r="H9" s="115"/>
    </row>
    <row r="10" spans="1:8" ht="15.75" thickTop="1">
      <c r="A10" s="17">
        <v>1</v>
      </c>
      <c r="B10" s="17" t="s">
        <v>177</v>
      </c>
      <c r="C10" s="70">
        <v>0.13</v>
      </c>
      <c r="D10" s="18">
        <f>F5*C10</f>
        <v>57572574.68923136</v>
      </c>
      <c r="F10" s="116"/>
      <c r="G10" s="152"/>
      <c r="H10" s="117"/>
    </row>
    <row r="11" spans="1:8" ht="15">
      <c r="A11" s="19">
        <v>2</v>
      </c>
      <c r="B11" s="19" t="s">
        <v>178</v>
      </c>
      <c r="C11" s="71">
        <v>0.67</v>
      </c>
      <c r="D11" s="18">
        <f>F5*C11</f>
        <v>296720192.62911546</v>
      </c>
      <c r="E11" s="62"/>
      <c r="F11" s="116"/>
      <c r="G11" s="118"/>
      <c r="H11" s="118"/>
    </row>
    <row r="12" spans="1:8" ht="15">
      <c r="A12" s="19">
        <v>3</v>
      </c>
      <c r="B12" s="19" t="s">
        <v>181</v>
      </c>
      <c r="C12" s="71">
        <v>0.07</v>
      </c>
      <c r="D12" s="18">
        <f>F5*C12</f>
        <v>31000617.14035535</v>
      </c>
      <c r="F12" s="116"/>
      <c r="G12" s="153"/>
      <c r="H12" s="117"/>
    </row>
    <row r="13" spans="1:8" ht="15">
      <c r="A13" s="19">
        <v>4</v>
      </c>
      <c r="B13" s="19" t="s">
        <v>179</v>
      </c>
      <c r="C13" s="71">
        <v>0.08</v>
      </c>
      <c r="D13" s="18">
        <f>F5*C13</f>
        <v>35429276.73183468</v>
      </c>
      <c r="E13" s="62"/>
      <c r="F13" s="116"/>
      <c r="G13" s="152"/>
      <c r="H13" s="118"/>
    </row>
    <row r="14" spans="1:8" ht="15">
      <c r="A14" s="19">
        <v>5</v>
      </c>
      <c r="B14" s="19" t="s">
        <v>180</v>
      </c>
      <c r="C14" s="71">
        <v>0.05</v>
      </c>
      <c r="D14" s="18">
        <f>F5*C14</f>
        <v>22143297.957396675</v>
      </c>
      <c r="E14" s="121">
        <f>D11+D13+D14</f>
        <v>354292767.3183468</v>
      </c>
      <c r="F14" s="116"/>
      <c r="G14" s="152"/>
      <c r="H14" s="118"/>
    </row>
    <row r="15" spans="1:8" ht="15">
      <c r="A15" s="19"/>
      <c r="B15" s="19"/>
      <c r="C15" s="72">
        <f>SUM(C10:C14)</f>
        <v>1</v>
      </c>
      <c r="D15" s="23">
        <f>SUM(D10:D14)</f>
        <v>442865959.14793354</v>
      </c>
      <c r="F15" s="116"/>
      <c r="G15" s="117"/>
      <c r="H15" s="118"/>
    </row>
    <row r="16" spans="6:8" ht="12.75">
      <c r="F16" s="120"/>
      <c r="G16" s="119"/>
      <c r="H16" s="118"/>
    </row>
    <row r="19" spans="1:2" ht="12.75">
      <c r="A19" s="35" t="s">
        <v>279</v>
      </c>
      <c r="B19" s="35"/>
    </row>
    <row r="20" spans="1:2" ht="12.75">
      <c r="A20" s="35"/>
      <c r="B20" s="35"/>
    </row>
    <row r="21" spans="1:2" ht="13.5" thickBot="1">
      <c r="A21" s="35"/>
      <c r="B21" s="35"/>
    </row>
    <row r="22" spans="1:2" ht="13.5" thickTop="1">
      <c r="A22" s="35"/>
      <c r="B22" s="39" t="s">
        <v>338</v>
      </c>
    </row>
    <row r="23" spans="1:2" ht="13.5" thickBot="1">
      <c r="A23" s="35"/>
      <c r="B23" s="40" t="s">
        <v>280</v>
      </c>
    </row>
    <row r="24" ht="13.5" thickTop="1"/>
    <row r="27" spans="2:4" ht="15">
      <c r="B27" s="16"/>
      <c r="C27" s="74" t="s">
        <v>409</v>
      </c>
      <c r="D27" s="16"/>
    </row>
    <row r="28" spans="2:4" ht="12.75">
      <c r="B28" s="35" t="s">
        <v>275</v>
      </c>
      <c r="C28" s="75" t="s">
        <v>274</v>
      </c>
      <c r="D28" s="35"/>
    </row>
    <row r="29" spans="2:4" ht="12.75">
      <c r="B29" s="35"/>
      <c r="C29" s="75"/>
      <c r="D29" s="37"/>
    </row>
    <row r="30" spans="2:4" ht="12.75">
      <c r="B30" s="35"/>
      <c r="C30" s="75"/>
      <c r="D30" s="37"/>
    </row>
    <row r="31" spans="2:4" ht="12.75">
      <c r="B31" s="35"/>
      <c r="C31" s="75"/>
      <c r="D31" s="37"/>
    </row>
    <row r="32" spans="2:4" ht="12.75">
      <c r="B32" s="35"/>
      <c r="C32" s="75"/>
      <c r="D32" s="37"/>
    </row>
    <row r="33" spans="2:4" ht="12.75">
      <c r="B33" s="38" t="s">
        <v>61</v>
      </c>
      <c r="C33" s="238" t="s">
        <v>278</v>
      </c>
      <c r="D33" s="238"/>
    </row>
    <row r="34" spans="2:4" ht="15" customHeight="1">
      <c r="B34" s="34" t="s">
        <v>276</v>
      </c>
      <c r="C34" s="237" t="s">
        <v>277</v>
      </c>
      <c r="D34" s="237"/>
    </row>
  </sheetData>
  <sheetProtection/>
  <mergeCells count="4">
    <mergeCell ref="A1:D1"/>
    <mergeCell ref="A2:D2"/>
    <mergeCell ref="C33:D33"/>
    <mergeCell ref="C34:D34"/>
  </mergeCells>
  <printOptions/>
  <pageMargins left="0.3937007874015748" right="0" top="0.6692913385826772" bottom="0.984251968503937" header="0.5118110236220472" footer="0.5118110236220472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0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5.57421875" style="0" customWidth="1"/>
    <col min="2" max="2" width="26.8515625" style="0" customWidth="1"/>
    <col min="3" max="3" width="17.28125" style="0" bestFit="1" customWidth="1"/>
    <col min="4" max="4" width="10.8515625" style="0" customWidth="1"/>
    <col min="5" max="5" width="17.00390625" style="0" customWidth="1"/>
    <col min="6" max="7" width="16.00390625" style="0" customWidth="1"/>
  </cols>
  <sheetData>
    <row r="1" spans="1:6" ht="18">
      <c r="A1" s="226" t="s">
        <v>387</v>
      </c>
      <c r="B1" s="226"/>
      <c r="C1" s="226"/>
      <c r="D1" s="226"/>
      <c r="E1" s="226"/>
      <c r="F1" s="226"/>
    </row>
    <row r="2" spans="1:5" ht="18.75" thickBot="1">
      <c r="A2" s="4"/>
      <c r="B2" s="4"/>
      <c r="C2" s="4"/>
      <c r="D2" s="4"/>
      <c r="E2" s="4"/>
    </row>
    <row r="3" spans="1:5" ht="18.75" thickTop="1">
      <c r="A3" s="227" t="s">
        <v>168</v>
      </c>
      <c r="B3" s="228"/>
      <c r="C3" s="7"/>
      <c r="D3" s="7"/>
      <c r="E3" s="27">
        <f>Sheet1!E4</f>
        <v>267048173.3662039</v>
      </c>
    </row>
    <row r="4" spans="1:5" ht="18.75" thickBot="1">
      <c r="A4" s="229" t="s">
        <v>169</v>
      </c>
      <c r="B4" s="230"/>
      <c r="C4" s="5">
        <v>0.67</v>
      </c>
      <c r="D4" s="6"/>
      <c r="E4" s="28">
        <f>Sheet1!E5</f>
        <v>228914943.3662039</v>
      </c>
    </row>
    <row r="5" ht="13.5" thickTop="1"/>
    <row r="6" spans="1:8" ht="12.75">
      <c r="A6" s="231" t="s">
        <v>0</v>
      </c>
      <c r="B6" s="231" t="s">
        <v>1</v>
      </c>
      <c r="C6" s="231" t="s">
        <v>2</v>
      </c>
      <c r="D6" s="233" t="s">
        <v>3</v>
      </c>
      <c r="E6" s="233" t="s">
        <v>359</v>
      </c>
      <c r="F6" s="235" t="s">
        <v>170</v>
      </c>
      <c r="G6" s="233" t="s">
        <v>182</v>
      </c>
      <c r="H6" s="21"/>
    </row>
    <row r="7" spans="1:8" ht="13.5" thickBot="1">
      <c r="A7" s="232"/>
      <c r="B7" s="232"/>
      <c r="C7" s="232"/>
      <c r="D7" s="234"/>
      <c r="E7" s="234"/>
      <c r="F7" s="236"/>
      <c r="G7" s="234"/>
      <c r="H7" s="21"/>
    </row>
    <row r="8" spans="1:8" ht="30" customHeight="1" thickTop="1">
      <c r="A8" s="8">
        <v>1</v>
      </c>
      <c r="B8" s="57" t="s">
        <v>4</v>
      </c>
      <c r="C8" s="9" t="s">
        <v>5</v>
      </c>
      <c r="D8" s="10" t="s">
        <v>6</v>
      </c>
      <c r="E8" s="3">
        <f>Sheet1!E9</f>
        <v>14400000</v>
      </c>
      <c r="F8" s="81">
        <f>Sheet1!K9</f>
        <v>2008047.8884272496</v>
      </c>
      <c r="G8" s="102">
        <v>1</v>
      </c>
      <c r="H8" s="21"/>
    </row>
    <row r="9" spans="1:8" ht="30" customHeight="1">
      <c r="A9" s="11">
        <v>2</v>
      </c>
      <c r="B9" s="58" t="s">
        <v>7</v>
      </c>
      <c r="C9" s="12" t="s">
        <v>8</v>
      </c>
      <c r="D9" s="13" t="s">
        <v>9</v>
      </c>
      <c r="E9" s="3">
        <f>Sheet1!E10</f>
        <v>14400000</v>
      </c>
      <c r="F9" s="81">
        <f>Sheet1!K10</f>
        <v>1686747.8884272496</v>
      </c>
      <c r="G9" s="103">
        <v>2</v>
      </c>
      <c r="H9" s="21"/>
    </row>
    <row r="10" spans="1:8" ht="30" customHeight="1">
      <c r="A10" s="11"/>
      <c r="B10" s="58"/>
      <c r="C10" s="12"/>
      <c r="D10" s="13"/>
      <c r="E10" s="3">
        <f>Sheet1!E11</f>
        <v>0</v>
      </c>
      <c r="F10" s="81">
        <f>Sheet1!K11</f>
        <v>3600577.2030274672</v>
      </c>
      <c r="G10" s="103"/>
      <c r="H10" s="21"/>
    </row>
    <row r="11" spans="1:7" ht="30" customHeight="1">
      <c r="A11" s="11">
        <v>3</v>
      </c>
      <c r="B11" s="58" t="s">
        <v>10</v>
      </c>
      <c r="C11" s="12" t="s">
        <v>11</v>
      </c>
      <c r="D11" s="13" t="s">
        <v>9</v>
      </c>
      <c r="E11" s="3">
        <f>Sheet1!E12</f>
        <v>0</v>
      </c>
      <c r="F11" s="81">
        <f>Sheet1!K12</f>
        <v>0</v>
      </c>
      <c r="G11" s="103">
        <v>3</v>
      </c>
    </row>
    <row r="12" spans="1:7" ht="30" customHeight="1">
      <c r="A12" s="11">
        <v>4</v>
      </c>
      <c r="B12" s="58" t="s">
        <v>14</v>
      </c>
      <c r="C12" s="12" t="s">
        <v>13</v>
      </c>
      <c r="D12" s="13" t="s">
        <v>9</v>
      </c>
      <c r="E12" s="3">
        <f>Sheet1!E13</f>
        <v>51850000</v>
      </c>
      <c r="F12" s="81">
        <f>Sheet1!K13</f>
        <v>5532520.772439912</v>
      </c>
      <c r="G12" s="103">
        <v>4</v>
      </c>
    </row>
    <row r="13" spans="1:7" ht="30" customHeight="1">
      <c r="A13" s="11">
        <v>5</v>
      </c>
      <c r="B13" s="58" t="s">
        <v>16</v>
      </c>
      <c r="C13" s="12" t="s">
        <v>15</v>
      </c>
      <c r="D13" s="13" t="s">
        <v>9</v>
      </c>
      <c r="E13" s="3">
        <f>Sheet1!E14</f>
        <v>24800000</v>
      </c>
      <c r="F13" s="81">
        <f>Sheet1!K14</f>
        <v>2754732.8815843044</v>
      </c>
      <c r="G13" s="103">
        <v>5</v>
      </c>
    </row>
    <row r="14" spans="1:7" ht="30" customHeight="1">
      <c r="A14" s="11">
        <v>6</v>
      </c>
      <c r="B14" s="58" t="s">
        <v>19</v>
      </c>
      <c r="C14" s="12" t="s">
        <v>17</v>
      </c>
      <c r="D14" s="13" t="s">
        <v>9</v>
      </c>
      <c r="E14" s="3">
        <f>Sheet1!E15</f>
        <v>18100000</v>
      </c>
      <c r="F14" s="81">
        <f>Sheet1!K15</f>
        <v>2066704.0879158173</v>
      </c>
      <c r="G14" s="103">
        <v>6</v>
      </c>
    </row>
    <row r="15" spans="1:7" ht="30" customHeight="1">
      <c r="A15" s="11">
        <v>7</v>
      </c>
      <c r="B15" s="58" t="s">
        <v>21</v>
      </c>
      <c r="C15" s="12" t="s">
        <v>18</v>
      </c>
      <c r="D15" s="13" t="s">
        <v>9</v>
      </c>
      <c r="E15" s="3">
        <f>Sheet1!E17</f>
        <v>13050000</v>
      </c>
      <c r="F15" s="81">
        <f>Sheet1!K17</f>
        <v>1548115.2210462862</v>
      </c>
      <c r="G15" s="103">
        <v>7</v>
      </c>
    </row>
    <row r="16" spans="1:7" ht="30" customHeight="1">
      <c r="A16" s="11">
        <v>8</v>
      </c>
      <c r="B16" s="58" t="s">
        <v>23</v>
      </c>
      <c r="C16" s="12" t="s">
        <v>20</v>
      </c>
      <c r="D16" s="13" t="s">
        <v>9</v>
      </c>
      <c r="E16" s="3">
        <f>Sheet1!E18</f>
        <v>20250000</v>
      </c>
      <c r="F16" s="81">
        <f>Sheet1!K18</f>
        <v>2507489.447078093</v>
      </c>
      <c r="G16" s="103">
        <v>8</v>
      </c>
    </row>
    <row r="17" spans="1:7" ht="30" customHeight="1">
      <c r="A17" s="11">
        <v>9</v>
      </c>
      <c r="B17" s="58" t="s">
        <v>25</v>
      </c>
      <c r="C17" s="12" t="s">
        <v>332</v>
      </c>
      <c r="D17" s="13" t="s">
        <v>26</v>
      </c>
      <c r="E17" s="3">
        <f>Sheet1!E19</f>
        <v>25900000</v>
      </c>
      <c r="F17" s="81">
        <f>Sheet1!K19</f>
        <v>3075762.8327836078</v>
      </c>
      <c r="G17" s="103">
        <v>9</v>
      </c>
    </row>
    <row r="18" spans="1:7" ht="30" customHeight="1">
      <c r="A18" s="11">
        <v>10</v>
      </c>
      <c r="B18" s="58" t="s">
        <v>27</v>
      </c>
      <c r="C18" s="12" t="s">
        <v>22</v>
      </c>
      <c r="D18" s="13" t="s">
        <v>9</v>
      </c>
      <c r="E18" s="3">
        <f>Sheet1!E20</f>
        <v>84000000</v>
      </c>
      <c r="F18" s="81">
        <f>Sheet1!K20</f>
        <v>8932432.07340138</v>
      </c>
      <c r="G18" s="103">
        <v>10</v>
      </c>
    </row>
    <row r="19" spans="1:7" ht="30" customHeight="1">
      <c r="A19" s="11">
        <v>11</v>
      </c>
      <c r="B19" s="58" t="s">
        <v>29</v>
      </c>
      <c r="C19" s="12" t="s">
        <v>24</v>
      </c>
      <c r="D19" s="13" t="s">
        <v>9</v>
      </c>
      <c r="E19" s="3">
        <f>Sheet1!E21</f>
        <v>14400000</v>
      </c>
      <c r="F19" s="81">
        <f>Sheet1!K21</f>
        <v>2566747.8884272496</v>
      </c>
      <c r="G19" s="103">
        <v>11</v>
      </c>
    </row>
    <row r="20" spans="1:7" ht="30" customHeight="1">
      <c r="A20" s="11">
        <v>12</v>
      </c>
      <c r="B20" s="58" t="s">
        <v>33</v>
      </c>
      <c r="C20" s="12" t="s">
        <v>28</v>
      </c>
      <c r="D20" s="13" t="s">
        <v>9</v>
      </c>
      <c r="E20" s="3">
        <f>Sheet1!E22</f>
        <v>10400000</v>
      </c>
      <c r="F20" s="81">
        <f>Sheet1!K22</f>
        <v>1435984.4295206906</v>
      </c>
      <c r="G20" s="103">
        <v>12</v>
      </c>
    </row>
    <row r="21" spans="1:7" ht="30" customHeight="1">
      <c r="A21" s="11">
        <v>13</v>
      </c>
      <c r="B21" s="58" t="s">
        <v>35</v>
      </c>
      <c r="C21" s="12" t="s">
        <v>30</v>
      </c>
      <c r="D21" s="13" t="s">
        <v>9</v>
      </c>
      <c r="E21" s="3">
        <f>Sheet1!E23</f>
        <v>7350000</v>
      </c>
      <c r="F21" s="81">
        <f>Sheet1!K23</f>
        <v>962777.2921044391</v>
      </c>
      <c r="G21" s="103">
        <v>13</v>
      </c>
    </row>
    <row r="22" spans="1:7" ht="30" customHeight="1">
      <c r="A22" s="11">
        <v>14</v>
      </c>
      <c r="B22" s="58" t="s">
        <v>37</v>
      </c>
      <c r="C22" s="12" t="s">
        <v>31</v>
      </c>
      <c r="D22" s="13" t="s">
        <v>9</v>
      </c>
      <c r="E22" s="3" t="e">
        <f>Sheet1!#REF!</f>
        <v>#REF!</v>
      </c>
      <c r="F22" s="81" t="e">
        <f>Sheet1!#REF!</f>
        <v>#REF!</v>
      </c>
      <c r="G22" s="103">
        <v>14</v>
      </c>
    </row>
    <row r="23" spans="1:7" ht="30" customHeight="1">
      <c r="A23" s="11">
        <v>15</v>
      </c>
      <c r="B23" s="58" t="s">
        <v>39</v>
      </c>
      <c r="C23" s="12" t="s">
        <v>32</v>
      </c>
      <c r="D23" s="13" t="s">
        <v>9</v>
      </c>
      <c r="E23" s="3">
        <f>Sheet1!E24</f>
        <v>169800000</v>
      </c>
      <c r="F23" s="81">
        <f>Sheet1!K24</f>
        <v>18684908.26694708</v>
      </c>
      <c r="G23" s="103">
        <v>15</v>
      </c>
    </row>
    <row r="24" spans="1:7" ht="30" customHeight="1">
      <c r="A24" s="11">
        <v>16</v>
      </c>
      <c r="B24" s="58" t="s">
        <v>41</v>
      </c>
      <c r="C24" s="12" t="s">
        <v>34</v>
      </c>
      <c r="D24" s="13" t="s">
        <v>9</v>
      </c>
      <c r="E24" s="3">
        <f>Sheet1!E25</f>
        <v>28700000</v>
      </c>
      <c r="F24" s="81">
        <f>Sheet1!K25</f>
        <v>3627227.2540181996</v>
      </c>
      <c r="G24" s="103">
        <v>16</v>
      </c>
    </row>
    <row r="25" spans="1:7" ht="30" customHeight="1">
      <c r="A25" s="11">
        <v>17</v>
      </c>
      <c r="B25" s="58" t="s">
        <v>42</v>
      </c>
      <c r="C25" s="12" t="s">
        <v>36</v>
      </c>
      <c r="D25" s="13" t="s">
        <v>9</v>
      </c>
      <c r="E25" s="3">
        <f>Sheet1!E26</f>
        <v>14400000</v>
      </c>
      <c r="F25" s="81">
        <f>Sheet1!K26</f>
        <v>1972747.8884272496</v>
      </c>
      <c r="G25" s="103">
        <v>17</v>
      </c>
    </row>
    <row r="26" spans="1:7" ht="30" customHeight="1">
      <c r="A26" s="11">
        <v>18</v>
      </c>
      <c r="B26" s="58" t="s">
        <v>44</v>
      </c>
      <c r="C26" s="12" t="s">
        <v>38</v>
      </c>
      <c r="D26" s="13" t="s">
        <v>9</v>
      </c>
      <c r="E26" s="3">
        <f>Sheet1!E27</f>
        <v>154500000</v>
      </c>
      <c r="F26" s="81">
        <f>Sheet1!K27</f>
        <v>16073738.036629489</v>
      </c>
      <c r="G26" s="103">
        <v>18</v>
      </c>
    </row>
    <row r="27" spans="1:7" ht="30" customHeight="1">
      <c r="A27" s="11">
        <v>19</v>
      </c>
      <c r="B27" s="58" t="s">
        <v>46</v>
      </c>
      <c r="C27" s="12" t="s">
        <v>40</v>
      </c>
      <c r="D27" s="13" t="s">
        <v>9</v>
      </c>
      <c r="E27" s="3">
        <f>Sheet1!E28</f>
        <v>3675000</v>
      </c>
      <c r="F27" s="81">
        <f>Sheet1!K28</f>
        <v>845388.3642340377</v>
      </c>
      <c r="G27" s="103">
        <v>19</v>
      </c>
    </row>
    <row r="28" spans="1:7" ht="30" customHeight="1">
      <c r="A28" s="11">
        <v>20</v>
      </c>
      <c r="B28" s="58" t="s">
        <v>48</v>
      </c>
      <c r="C28" s="12" t="s">
        <v>331</v>
      </c>
      <c r="D28" s="13" t="s">
        <v>9</v>
      </c>
      <c r="E28" s="3">
        <f>Sheet1!E29</f>
        <v>11475000</v>
      </c>
      <c r="F28" s="81">
        <f>Sheet1!K29</f>
        <v>1386377.1091018284</v>
      </c>
      <c r="G28" s="103">
        <v>20</v>
      </c>
    </row>
    <row r="29" spans="1:7" ht="30" customHeight="1">
      <c r="A29" s="11">
        <v>21</v>
      </c>
      <c r="B29" s="58" t="s">
        <v>51</v>
      </c>
      <c r="C29" s="12" t="s">
        <v>43</v>
      </c>
      <c r="D29" s="13" t="s">
        <v>9</v>
      </c>
      <c r="E29" s="3" t="e">
        <f>Sheet1!#REF!</f>
        <v>#REF!</v>
      </c>
      <c r="F29" s="81" t="e">
        <f>Sheet1!#REF!</f>
        <v>#REF!</v>
      </c>
      <c r="G29" s="103">
        <v>21</v>
      </c>
    </row>
    <row r="30" spans="1:7" ht="30" customHeight="1">
      <c r="A30" s="11">
        <v>22</v>
      </c>
      <c r="B30" s="58" t="s">
        <v>52</v>
      </c>
      <c r="C30" s="12" t="s">
        <v>45</v>
      </c>
      <c r="D30" s="13" t="s">
        <v>9</v>
      </c>
      <c r="E30" s="3">
        <f>Sheet1!E30</f>
        <v>31500000</v>
      </c>
      <c r="F30" s="81">
        <f>Sheet1!K30</f>
        <v>3442761.675252791</v>
      </c>
      <c r="G30" s="103">
        <v>22</v>
      </c>
    </row>
    <row r="31" spans="1:7" ht="30" customHeight="1">
      <c r="A31" s="11">
        <v>23</v>
      </c>
      <c r="B31" s="58" t="s">
        <v>54</v>
      </c>
      <c r="C31" s="12" t="s">
        <v>330</v>
      </c>
      <c r="D31" s="13" t="s">
        <v>9</v>
      </c>
      <c r="E31" s="3">
        <f>Sheet1!E31</f>
        <v>7000000</v>
      </c>
      <c r="F31" s="81">
        <f>Sheet1!K31</f>
        <v>1682835.4894501152</v>
      </c>
      <c r="G31" s="103">
        <v>23</v>
      </c>
    </row>
    <row r="32" spans="1:7" ht="30" customHeight="1">
      <c r="A32" s="11">
        <v>24</v>
      </c>
      <c r="B32" s="58" t="s">
        <v>56</v>
      </c>
      <c r="C32" s="12" t="s">
        <v>329</v>
      </c>
      <c r="D32" s="13" t="s">
        <v>9</v>
      </c>
      <c r="E32" s="3">
        <f>Sheet1!E32</f>
        <v>0</v>
      </c>
      <c r="F32" s="81">
        <f>Sheet1!K32</f>
        <v>0</v>
      </c>
      <c r="G32" s="103">
        <v>24</v>
      </c>
    </row>
    <row r="33" spans="1:7" ht="30" customHeight="1">
      <c r="A33" s="11">
        <v>25</v>
      </c>
      <c r="B33" s="58" t="s">
        <v>57</v>
      </c>
      <c r="C33" s="12" t="s">
        <v>328</v>
      </c>
      <c r="D33" s="13" t="s">
        <v>9</v>
      </c>
      <c r="E33" s="3">
        <f>Sheet1!E33</f>
        <v>9100000</v>
      </c>
      <c r="F33" s="81">
        <f>Sheet1!K33</f>
        <v>1142486.3053760587</v>
      </c>
      <c r="G33" s="103">
        <v>25</v>
      </c>
    </row>
    <row r="34" spans="1:7" ht="30" customHeight="1">
      <c r="A34" s="11">
        <v>26</v>
      </c>
      <c r="B34" s="58" t="s">
        <v>59</v>
      </c>
      <c r="C34" s="12" t="s">
        <v>47</v>
      </c>
      <c r="D34" s="13" t="s">
        <v>9</v>
      </c>
      <c r="E34" s="3">
        <f>Sheet1!E34</f>
        <v>63500000</v>
      </c>
      <c r="F34" s="81">
        <f>Sheet1!K34</f>
        <v>6844869.346505266</v>
      </c>
      <c r="G34" s="103">
        <v>26</v>
      </c>
    </row>
    <row r="35" spans="1:7" ht="30" customHeight="1">
      <c r="A35" s="11">
        <v>27</v>
      </c>
      <c r="B35" s="58" t="s">
        <v>61</v>
      </c>
      <c r="C35" s="12" t="s">
        <v>49</v>
      </c>
      <c r="D35" s="13" t="s">
        <v>9</v>
      </c>
      <c r="E35" s="3">
        <f>Sheet1!E35</f>
        <v>14400000</v>
      </c>
      <c r="F35" s="81">
        <f>Sheet1!K35</f>
        <v>1709947.8884272496</v>
      </c>
      <c r="G35" s="103">
        <v>27</v>
      </c>
    </row>
    <row r="36" spans="1:7" ht="30" customHeight="1">
      <c r="A36" s="11">
        <v>28</v>
      </c>
      <c r="B36" s="58" t="s">
        <v>63</v>
      </c>
      <c r="C36" s="12" t="s">
        <v>50</v>
      </c>
      <c r="D36" s="13" t="s">
        <v>9</v>
      </c>
      <c r="E36" s="3">
        <f>Sheet1!E36</f>
        <v>18375000</v>
      </c>
      <c r="F36" s="81">
        <f>Sheet1!K36</f>
        <v>2735968.0757156434</v>
      </c>
      <c r="G36" s="103">
        <v>28</v>
      </c>
    </row>
    <row r="37" spans="1:7" ht="30" customHeight="1">
      <c r="A37" s="11">
        <v>29</v>
      </c>
      <c r="B37" s="58" t="s">
        <v>66</v>
      </c>
      <c r="C37" s="12" t="s">
        <v>53</v>
      </c>
      <c r="D37" s="13" t="s">
        <v>9</v>
      </c>
      <c r="E37" s="3">
        <f>Sheet1!E37</f>
        <v>14400000</v>
      </c>
      <c r="F37" s="81">
        <f>Sheet1!K37</f>
        <v>1926747.8884272496</v>
      </c>
      <c r="G37" s="103">
        <v>29</v>
      </c>
    </row>
    <row r="38" spans="1:7" ht="30" customHeight="1">
      <c r="A38" s="11">
        <v>30</v>
      </c>
      <c r="B38" s="20" t="s">
        <v>68</v>
      </c>
      <c r="C38" s="12" t="s">
        <v>55</v>
      </c>
      <c r="D38" s="13" t="s">
        <v>9</v>
      </c>
      <c r="E38" s="3">
        <f>Sheet1!E38</f>
        <v>14400000</v>
      </c>
      <c r="F38" s="81">
        <f>Sheet1!K38</f>
        <v>1786747.8884272496</v>
      </c>
      <c r="G38" s="103">
        <v>30</v>
      </c>
    </row>
    <row r="39" spans="1:7" ht="30" customHeight="1">
      <c r="A39" s="11">
        <v>31</v>
      </c>
      <c r="B39" s="20" t="s">
        <v>71</v>
      </c>
      <c r="C39" s="12" t="s">
        <v>58</v>
      </c>
      <c r="D39" s="13" t="s">
        <v>9</v>
      </c>
      <c r="E39" s="3">
        <f>Sheet1!E39</f>
        <v>8850000</v>
      </c>
      <c r="F39" s="81">
        <f>Sheet1!K39</f>
        <v>1204493.5891943988</v>
      </c>
      <c r="G39" s="103">
        <v>31</v>
      </c>
    </row>
    <row r="40" spans="1:7" ht="30" customHeight="1">
      <c r="A40" s="11">
        <v>32</v>
      </c>
      <c r="B40" s="20" t="s">
        <v>73</v>
      </c>
      <c r="C40" s="12" t="s">
        <v>60</v>
      </c>
      <c r="D40" s="13" t="s">
        <v>9</v>
      </c>
      <c r="E40" s="3">
        <f>Sheet1!E40</f>
        <v>3675000</v>
      </c>
      <c r="F40" s="81">
        <f>Sheet1!K40</f>
        <v>585388.3642340377</v>
      </c>
      <c r="G40" s="103">
        <v>32</v>
      </c>
    </row>
    <row r="41" spans="1:7" ht="30" customHeight="1">
      <c r="A41" s="11">
        <v>33</v>
      </c>
      <c r="B41" s="58" t="s">
        <v>75</v>
      </c>
      <c r="C41" s="12" t="s">
        <v>62</v>
      </c>
      <c r="D41" s="13" t="s">
        <v>76</v>
      </c>
      <c r="E41" s="3">
        <f>Sheet1!E41</f>
        <v>14400000</v>
      </c>
      <c r="F41" s="81">
        <f>Sheet1!K41</f>
        <v>1886747.8884272496</v>
      </c>
      <c r="G41" s="103">
        <v>33</v>
      </c>
    </row>
    <row r="42" spans="1:7" ht="30" customHeight="1">
      <c r="A42" s="11">
        <v>34</v>
      </c>
      <c r="B42" s="58" t="s">
        <v>77</v>
      </c>
      <c r="C42" s="12" t="s">
        <v>64</v>
      </c>
      <c r="D42" s="13" t="s">
        <v>9</v>
      </c>
      <c r="E42" s="3">
        <f>Sheet1!E42</f>
        <v>113900000</v>
      </c>
      <c r="F42" s="81">
        <f>Sheet1!K42</f>
        <v>12383336.928727912</v>
      </c>
      <c r="G42" s="103">
        <v>34</v>
      </c>
    </row>
    <row r="43" spans="1:7" ht="30" customHeight="1">
      <c r="A43" s="11">
        <v>35</v>
      </c>
      <c r="B43" s="58" t="s">
        <v>79</v>
      </c>
      <c r="C43" s="12" t="s">
        <v>65</v>
      </c>
      <c r="D43" s="13" t="s">
        <v>9</v>
      </c>
      <c r="E43" s="3">
        <f>Sheet1!E43</f>
        <v>7250000</v>
      </c>
      <c r="F43" s="81">
        <f>Sheet1!K43</f>
        <v>1325308.205631775</v>
      </c>
      <c r="G43" s="103">
        <v>35</v>
      </c>
    </row>
    <row r="44" spans="1:7" ht="30" customHeight="1">
      <c r="A44" s="11">
        <v>36</v>
      </c>
      <c r="B44" s="58" t="s">
        <v>81</v>
      </c>
      <c r="C44" s="12" t="s">
        <v>333</v>
      </c>
      <c r="D44" s="13" t="s">
        <v>9</v>
      </c>
      <c r="E44" s="3">
        <f>Sheet1!E44</f>
        <v>7250000</v>
      </c>
      <c r="F44" s="81">
        <f>Sheet1!K44</f>
        <v>952508.2056317751</v>
      </c>
      <c r="G44" s="103">
        <v>36</v>
      </c>
    </row>
    <row r="45" spans="1:7" ht="30" customHeight="1">
      <c r="A45" s="11">
        <v>37</v>
      </c>
      <c r="B45" s="58" t="s">
        <v>82</v>
      </c>
      <c r="C45" s="12" t="s">
        <v>67</v>
      </c>
      <c r="D45" s="13" t="s">
        <v>9</v>
      </c>
      <c r="E45" s="3">
        <f>Sheet1!E45</f>
        <v>7250000</v>
      </c>
      <c r="F45" s="81">
        <f>Sheet1!K45</f>
        <v>952508.2056317751</v>
      </c>
      <c r="G45" s="103">
        <v>37</v>
      </c>
    </row>
    <row r="46" spans="1:7" ht="30" customHeight="1">
      <c r="A46" s="11">
        <v>38</v>
      </c>
      <c r="B46" s="58" t="s">
        <v>83</v>
      </c>
      <c r="C46" s="12" t="s">
        <v>69</v>
      </c>
      <c r="D46" s="13" t="s">
        <v>9</v>
      </c>
      <c r="E46" s="3">
        <f>Sheet1!E46</f>
        <v>28700000</v>
      </c>
      <c r="F46" s="81">
        <f>Sheet1!K46</f>
        <v>3155227.2540181996</v>
      </c>
      <c r="G46" s="103">
        <v>38</v>
      </c>
    </row>
    <row r="47" spans="1:7" ht="30" customHeight="1">
      <c r="A47" s="11">
        <v>39</v>
      </c>
      <c r="B47" s="58" t="s">
        <v>85</v>
      </c>
      <c r="C47" s="12" t="s">
        <v>70</v>
      </c>
      <c r="D47" s="13" t="s">
        <v>76</v>
      </c>
      <c r="E47" s="3">
        <f>Sheet1!E47</f>
        <v>30600000</v>
      </c>
      <c r="F47" s="81">
        <f>Sheet1!K47</f>
        <v>3959899.8969988152</v>
      </c>
      <c r="G47" s="103">
        <v>39</v>
      </c>
    </row>
    <row r="48" spans="1:7" ht="30" customHeight="1">
      <c r="A48" s="11">
        <v>40</v>
      </c>
      <c r="B48" s="58" t="s">
        <v>87</v>
      </c>
      <c r="C48" s="12" t="s">
        <v>72</v>
      </c>
      <c r="D48" s="13" t="s">
        <v>9</v>
      </c>
      <c r="E48" s="3">
        <f>Sheet1!E48</f>
        <v>7250000</v>
      </c>
      <c r="F48" s="81">
        <f>Sheet1!K48</f>
        <v>1316508.205631775</v>
      </c>
      <c r="G48" s="103">
        <v>40</v>
      </c>
    </row>
    <row r="49" spans="1:7" ht="30" customHeight="1">
      <c r="A49" s="11">
        <v>41</v>
      </c>
      <c r="B49" s="58" t="s">
        <v>89</v>
      </c>
      <c r="C49" s="12" t="s">
        <v>74</v>
      </c>
      <c r="D49" s="13" t="s">
        <v>9</v>
      </c>
      <c r="E49" s="3">
        <f>Sheet1!E49</f>
        <v>2250000</v>
      </c>
      <c r="F49" s="81">
        <f>Sheet1!K49</f>
        <v>703053.881998576</v>
      </c>
      <c r="G49" s="103">
        <v>41</v>
      </c>
    </row>
    <row r="50" spans="1:7" ht="30" customHeight="1">
      <c r="A50" s="11">
        <v>42</v>
      </c>
      <c r="B50" s="58" t="s">
        <v>90</v>
      </c>
      <c r="C50" s="12" t="s">
        <v>327</v>
      </c>
      <c r="D50" s="13" t="s">
        <v>9</v>
      </c>
      <c r="E50" s="3">
        <v>0</v>
      </c>
      <c r="F50" s="81">
        <f>Sheet1!K50</f>
        <v>707955.6358522037</v>
      </c>
      <c r="G50" s="103">
        <v>42</v>
      </c>
    </row>
    <row r="51" spans="1:7" ht="30" customHeight="1">
      <c r="A51" s="11">
        <v>43</v>
      </c>
      <c r="B51" s="58" t="s">
        <v>353</v>
      </c>
      <c r="C51" s="12"/>
      <c r="D51" s="13"/>
      <c r="E51" s="3" t="e">
        <f>Sheet1!#REF!</f>
        <v>#REF!</v>
      </c>
      <c r="F51" s="81" t="e">
        <f>Sheet1!#REF!</f>
        <v>#REF!</v>
      </c>
      <c r="G51" s="103">
        <v>43</v>
      </c>
    </row>
    <row r="52" spans="1:7" ht="30" customHeight="1">
      <c r="A52" s="11">
        <v>44</v>
      </c>
      <c r="B52" s="58" t="s">
        <v>93</v>
      </c>
      <c r="C52" s="12" t="s">
        <v>78</v>
      </c>
      <c r="D52" s="13" t="s">
        <v>9</v>
      </c>
      <c r="E52" s="3">
        <f>Sheet1!E52</f>
        <v>3625000</v>
      </c>
      <c r="F52" s="81">
        <f>Sheet1!K52</f>
        <v>700253.8209977057</v>
      </c>
      <c r="G52" s="103">
        <v>44</v>
      </c>
    </row>
    <row r="53" spans="1:7" ht="30" customHeight="1">
      <c r="A53" s="11">
        <v>45</v>
      </c>
      <c r="B53" s="58" t="s">
        <v>95</v>
      </c>
      <c r="C53" s="12" t="s">
        <v>80</v>
      </c>
      <c r="D53" s="13" t="s">
        <v>9</v>
      </c>
      <c r="E53" s="3">
        <f>Sheet1!E53</f>
        <v>17700000</v>
      </c>
      <c r="F53" s="81">
        <f>Sheet1!K53</f>
        <v>2025627.7420251612</v>
      </c>
      <c r="G53" s="103">
        <v>45</v>
      </c>
    </row>
    <row r="54" spans="1:7" ht="30" customHeight="1">
      <c r="A54" s="11">
        <v>46</v>
      </c>
      <c r="B54" s="58" t="s">
        <v>99</v>
      </c>
      <c r="C54" s="12" t="s">
        <v>84</v>
      </c>
      <c r="D54" s="13" t="s">
        <v>9</v>
      </c>
      <c r="E54" s="3">
        <f>Sheet1!E55</f>
        <v>37100000</v>
      </c>
      <c r="F54" s="81">
        <f>Sheet1!K55</f>
        <v>4017830.517721974</v>
      </c>
      <c r="G54" s="103">
        <v>46</v>
      </c>
    </row>
    <row r="55" spans="1:7" ht="30" customHeight="1">
      <c r="A55" s="11">
        <v>47</v>
      </c>
      <c r="B55" s="58" t="s">
        <v>101</v>
      </c>
      <c r="C55" s="12" t="s">
        <v>86</v>
      </c>
      <c r="D55" s="13" t="s">
        <v>9</v>
      </c>
      <c r="E55" s="3">
        <f>Sheet1!E56</f>
        <v>14400000</v>
      </c>
      <c r="F55" s="81">
        <f>Sheet1!K56</f>
        <v>1973147.8884272496</v>
      </c>
      <c r="G55" s="103">
        <v>47</v>
      </c>
    </row>
    <row r="56" spans="1:7" ht="30" customHeight="1">
      <c r="A56" s="11">
        <v>48</v>
      </c>
      <c r="B56" s="58" t="s">
        <v>103</v>
      </c>
      <c r="C56" s="12" t="s">
        <v>88</v>
      </c>
      <c r="D56" s="13" t="s">
        <v>9</v>
      </c>
      <c r="E56" s="3">
        <f>Sheet1!E57</f>
        <v>45300000</v>
      </c>
      <c r="F56" s="81">
        <f>Sheet1!K57</f>
        <v>4899895.608480421</v>
      </c>
      <c r="G56" s="103">
        <v>48</v>
      </c>
    </row>
    <row r="57" spans="1:7" ht="30" customHeight="1">
      <c r="A57" s="11">
        <v>49</v>
      </c>
      <c r="B57" s="58" t="s">
        <v>106</v>
      </c>
      <c r="C57" s="12" t="s">
        <v>91</v>
      </c>
      <c r="D57" s="13" t="s">
        <v>9</v>
      </c>
      <c r="E57" s="3">
        <f>Sheet1!E58</f>
        <v>17750000</v>
      </c>
      <c r="F57" s="81">
        <f>Sheet1!K58</f>
        <v>2418362.285261493</v>
      </c>
      <c r="G57" s="103">
        <v>49</v>
      </c>
    </row>
    <row r="58" spans="1:7" ht="30" customHeight="1">
      <c r="A58" s="11">
        <v>50</v>
      </c>
      <c r="B58" s="58" t="s">
        <v>108</v>
      </c>
      <c r="C58" s="12" t="s">
        <v>92</v>
      </c>
      <c r="D58" s="13" t="s">
        <v>9</v>
      </c>
      <c r="E58" s="3">
        <f>Sheet1!E59</f>
        <v>36650000</v>
      </c>
      <c r="F58" s="81">
        <f>Sheet1!K59</f>
        <v>4091619.628594986</v>
      </c>
      <c r="G58" s="103">
        <v>50</v>
      </c>
    </row>
    <row r="59" spans="1:7" ht="30" customHeight="1">
      <c r="A59" s="11"/>
      <c r="B59" s="58"/>
      <c r="C59" s="12"/>
      <c r="D59" s="13"/>
      <c r="E59" s="3" t="e">
        <f>Sheet1!#REF!</f>
        <v>#REF!</v>
      </c>
      <c r="F59" s="81" t="e">
        <f>Sheet1!#REF!</f>
        <v>#REF!</v>
      </c>
      <c r="G59" s="103"/>
    </row>
    <row r="60" spans="1:7" ht="30" customHeight="1">
      <c r="A60" s="11">
        <v>51</v>
      </c>
      <c r="B60" s="58" t="s">
        <v>110</v>
      </c>
      <c r="C60" s="12" t="s">
        <v>94</v>
      </c>
      <c r="D60" s="13" t="s">
        <v>9</v>
      </c>
      <c r="E60" s="3">
        <f>Sheet1!E60</f>
        <v>12350000</v>
      </c>
      <c r="F60" s="81">
        <f>Sheet1!K60</f>
        <v>1476231.6157376382</v>
      </c>
      <c r="G60" s="103">
        <v>51</v>
      </c>
    </row>
    <row r="61" spans="1:7" ht="30" customHeight="1">
      <c r="A61" s="11">
        <v>52</v>
      </c>
      <c r="B61" s="58" t="s">
        <v>112</v>
      </c>
      <c r="C61" s="12" t="s">
        <v>96</v>
      </c>
      <c r="D61" s="13" t="s">
        <v>9</v>
      </c>
      <c r="E61" s="3">
        <f>Sheet1!E61</f>
        <v>6400000</v>
      </c>
      <c r="F61" s="81">
        <f>Sheet1!K61</f>
        <v>865220.9706141313</v>
      </c>
      <c r="G61" s="103">
        <v>52</v>
      </c>
    </row>
    <row r="62" spans="1:7" ht="30" customHeight="1">
      <c r="A62" s="11">
        <v>53</v>
      </c>
      <c r="B62" s="58" t="s">
        <v>114</v>
      </c>
      <c r="C62" s="12" t="s">
        <v>97</v>
      </c>
      <c r="D62" s="13" t="s">
        <v>9</v>
      </c>
      <c r="E62" s="3">
        <f>Sheet1!E62</f>
        <v>21650000</v>
      </c>
      <c r="F62" s="81">
        <f>Sheet1!K62</f>
        <v>2481257.0576953883</v>
      </c>
      <c r="G62" s="103">
        <v>53</v>
      </c>
    </row>
    <row r="63" spans="1:7" ht="30" customHeight="1">
      <c r="A63" s="11">
        <v>54</v>
      </c>
      <c r="B63" s="58" t="s">
        <v>116</v>
      </c>
      <c r="C63" s="12" t="s">
        <v>98</v>
      </c>
      <c r="D63" s="13" t="s">
        <v>9</v>
      </c>
      <c r="E63" s="3">
        <f>Sheet1!E63</f>
        <v>14400000</v>
      </c>
      <c r="F63" s="81">
        <f>Sheet1!K63</f>
        <v>1686747.8884272496</v>
      </c>
      <c r="G63" s="103">
        <v>54</v>
      </c>
    </row>
    <row r="64" spans="1:7" ht="30" customHeight="1">
      <c r="A64" s="11"/>
      <c r="B64" s="58"/>
      <c r="C64" s="12"/>
      <c r="D64" s="13"/>
      <c r="E64" s="3">
        <f>Sheet1!E64</f>
        <v>0</v>
      </c>
      <c r="F64" s="81">
        <f>Sheet1!K64</f>
        <v>720297.7241887603</v>
      </c>
      <c r="G64" s="103"/>
    </row>
    <row r="65" spans="1:7" ht="30" customHeight="1">
      <c r="A65" s="11">
        <v>55</v>
      </c>
      <c r="B65" s="58" t="s">
        <v>118</v>
      </c>
      <c r="C65" s="12" t="s">
        <v>100</v>
      </c>
      <c r="D65" s="13" t="s">
        <v>9</v>
      </c>
      <c r="E65" s="3">
        <f>Sheet1!E65</f>
        <v>10725000</v>
      </c>
      <c r="F65" s="81">
        <f>Sheet1!K65</f>
        <v>1309358.9605568484</v>
      </c>
      <c r="G65" s="103">
        <v>55</v>
      </c>
    </row>
    <row r="66" spans="1:7" ht="30" customHeight="1">
      <c r="A66" s="11">
        <v>56</v>
      </c>
      <c r="B66" s="58" t="s">
        <v>119</v>
      </c>
      <c r="C66" s="12" t="s">
        <v>102</v>
      </c>
      <c r="D66" s="13" t="s">
        <v>9</v>
      </c>
      <c r="E66" s="3">
        <f>Sheet1!E66</f>
        <v>9350000</v>
      </c>
      <c r="F66" s="81">
        <f>Sheet1!K66</f>
        <v>1721479.0215577187</v>
      </c>
      <c r="G66" s="103">
        <v>56</v>
      </c>
    </row>
    <row r="67" spans="1:7" ht="30" customHeight="1">
      <c r="A67" s="11"/>
      <c r="B67" s="58"/>
      <c r="C67" s="12"/>
      <c r="D67" s="13"/>
      <c r="E67" s="3" t="e">
        <f>Sheet1!#REF!</f>
        <v>#REF!</v>
      </c>
      <c r="F67" s="81" t="e">
        <f>Sheet1!#REF!</f>
        <v>#REF!</v>
      </c>
      <c r="G67" s="103"/>
    </row>
    <row r="68" spans="1:7" ht="30" customHeight="1">
      <c r="A68" s="11">
        <v>57</v>
      </c>
      <c r="B68" s="58" t="s">
        <v>120</v>
      </c>
      <c r="C68" s="12" t="s">
        <v>326</v>
      </c>
      <c r="D68" s="13" t="s">
        <v>9</v>
      </c>
      <c r="E68" s="3">
        <f>Sheet1!E67</f>
        <v>15850000</v>
      </c>
      <c r="F68" s="81">
        <f>Sheet1!K67</f>
        <v>1835649.6422808776</v>
      </c>
      <c r="G68" s="103">
        <v>57</v>
      </c>
    </row>
    <row r="69" spans="1:7" ht="30" customHeight="1">
      <c r="A69" s="11">
        <v>58</v>
      </c>
      <c r="B69" s="58" t="s">
        <v>122</v>
      </c>
      <c r="C69" s="12" t="s">
        <v>325</v>
      </c>
      <c r="D69" s="13" t="s">
        <v>9</v>
      </c>
      <c r="E69" s="3">
        <f>Sheet1!E68</f>
        <v>3675000</v>
      </c>
      <c r="F69" s="81">
        <f>Sheet1!K68</f>
        <v>585388.3642340377</v>
      </c>
      <c r="G69" s="103">
        <v>58</v>
      </c>
    </row>
    <row r="70" spans="1:7" ht="30" customHeight="1">
      <c r="A70" s="11">
        <v>59</v>
      </c>
      <c r="B70" s="58" t="s">
        <v>124</v>
      </c>
      <c r="C70" s="12" t="s">
        <v>104</v>
      </c>
      <c r="D70" s="13" t="s">
        <v>9</v>
      </c>
      <c r="E70" s="3">
        <f>Sheet1!E69</f>
        <v>34200000</v>
      </c>
      <c r="F70" s="81">
        <f>Sheet1!K69</f>
        <v>3820027.0100147184</v>
      </c>
      <c r="G70" s="103">
        <v>59</v>
      </c>
    </row>
    <row r="71" spans="1:7" ht="30" customHeight="1">
      <c r="A71" s="11"/>
      <c r="B71" s="58"/>
      <c r="C71" s="12"/>
      <c r="D71" s="13"/>
      <c r="E71" s="3">
        <f>Sheet1!E70</f>
        <v>0</v>
      </c>
      <c r="F71" s="81">
        <f>Sheet1!K70</f>
        <v>128853.44926934423</v>
      </c>
      <c r="G71" s="103"/>
    </row>
    <row r="72" spans="1:7" ht="30" customHeight="1">
      <c r="A72" s="11">
        <v>60</v>
      </c>
      <c r="B72" s="58" t="s">
        <v>125</v>
      </c>
      <c r="C72" s="12" t="s">
        <v>105</v>
      </c>
      <c r="D72" s="13" t="s">
        <v>9</v>
      </c>
      <c r="E72" s="3">
        <f>Sheet1!E71</f>
        <v>7250000</v>
      </c>
      <c r="F72" s="81">
        <f>Sheet1!K71</f>
        <v>1032508.2056317751</v>
      </c>
      <c r="G72" s="103">
        <v>60</v>
      </c>
    </row>
    <row r="73" spans="1:7" ht="30" customHeight="1">
      <c r="A73" s="11">
        <v>61</v>
      </c>
      <c r="B73" s="58" t="s">
        <v>128</v>
      </c>
      <c r="C73" s="12" t="s">
        <v>107</v>
      </c>
      <c r="D73" s="13" t="s">
        <v>76</v>
      </c>
      <c r="E73" s="3">
        <f>Sheet1!E72</f>
        <v>7050000</v>
      </c>
      <c r="F73" s="81">
        <f>Sheet1!K72</f>
        <v>931970.0326864473</v>
      </c>
      <c r="G73" s="103">
        <v>61</v>
      </c>
    </row>
    <row r="74" spans="1:7" ht="30" customHeight="1">
      <c r="A74" s="11">
        <v>62</v>
      </c>
      <c r="B74" s="59" t="s">
        <v>301</v>
      </c>
      <c r="C74" s="12" t="s">
        <v>145</v>
      </c>
      <c r="D74" s="14" t="s">
        <v>76</v>
      </c>
      <c r="E74" s="3">
        <f>Sheet1!E73</f>
        <v>24100000</v>
      </c>
      <c r="F74" s="81">
        <f>Sheet1!K73</f>
        <v>2682849.276275656</v>
      </c>
      <c r="G74" s="103">
        <v>62</v>
      </c>
    </row>
    <row r="75" spans="1:7" ht="30" customHeight="1">
      <c r="A75" s="11"/>
      <c r="B75" s="59"/>
      <c r="C75" s="12"/>
      <c r="D75" s="14"/>
      <c r="E75" s="3">
        <f>Sheet1!E74</f>
        <v>0</v>
      </c>
      <c r="F75" s="81">
        <f>Sheet1!K74</f>
        <v>380520.5383800774</v>
      </c>
      <c r="G75" s="103"/>
    </row>
    <row r="76" spans="1:7" ht="30" customHeight="1">
      <c r="A76" s="11">
        <v>63</v>
      </c>
      <c r="B76" s="58" t="s">
        <v>130</v>
      </c>
      <c r="C76" s="12" t="s">
        <v>109</v>
      </c>
      <c r="D76" s="13" t="s">
        <v>26</v>
      </c>
      <c r="E76" s="3">
        <f>Sheet1!E75</f>
        <v>13950000</v>
      </c>
      <c r="F76" s="81">
        <f>Sheet1!K75</f>
        <v>1640536.999300262</v>
      </c>
      <c r="G76" s="103">
        <v>63</v>
      </c>
    </row>
    <row r="77" spans="1:7" ht="30" customHeight="1">
      <c r="A77" s="11">
        <v>64</v>
      </c>
      <c r="B77" s="58" t="s">
        <v>132</v>
      </c>
      <c r="C77" s="12" t="s">
        <v>111</v>
      </c>
      <c r="D77" s="13" t="s">
        <v>26</v>
      </c>
      <c r="E77" s="3">
        <f>Sheet1!E76</f>
        <v>0</v>
      </c>
      <c r="F77" s="81">
        <f>Sheet1!K76</f>
        <v>0</v>
      </c>
      <c r="G77" s="103">
        <v>64</v>
      </c>
    </row>
    <row r="78" spans="1:7" ht="30" customHeight="1">
      <c r="A78" s="11">
        <v>65</v>
      </c>
      <c r="B78" s="12" t="s">
        <v>339</v>
      </c>
      <c r="C78" s="12" t="s">
        <v>299</v>
      </c>
      <c r="D78" s="14" t="s">
        <v>76</v>
      </c>
      <c r="E78" s="3">
        <f>Sheet1!E77</f>
        <v>4550000</v>
      </c>
      <c r="F78" s="81">
        <f>Sheet1!K77</f>
        <v>735242.8708698476</v>
      </c>
      <c r="G78" s="103">
        <v>65</v>
      </c>
    </row>
    <row r="79" spans="1:7" ht="30" customHeight="1">
      <c r="A79" s="11">
        <v>66</v>
      </c>
      <c r="B79" s="58" t="s">
        <v>163</v>
      </c>
      <c r="C79" s="12" t="s">
        <v>138</v>
      </c>
      <c r="D79" s="14" t="s">
        <v>6</v>
      </c>
      <c r="E79" s="3">
        <f>Sheet1!E78</f>
        <v>5500000</v>
      </c>
      <c r="F79" s="81">
        <f>Sheet1!K78</f>
        <v>772799.1923601554</v>
      </c>
      <c r="G79" s="103">
        <v>66</v>
      </c>
    </row>
    <row r="80" spans="1:7" ht="30" customHeight="1">
      <c r="A80" s="11">
        <v>67</v>
      </c>
      <c r="B80" s="59" t="s">
        <v>298</v>
      </c>
      <c r="C80" s="12" t="s">
        <v>142</v>
      </c>
      <c r="D80" s="14" t="s">
        <v>76</v>
      </c>
      <c r="E80" s="3">
        <f>Sheet1!E79</f>
        <v>12100000</v>
      </c>
      <c r="F80" s="81">
        <f>Sheet1!K79</f>
        <v>1450558.8995559781</v>
      </c>
      <c r="G80" s="103">
        <v>67</v>
      </c>
    </row>
    <row r="81" spans="1:7" ht="30" customHeight="1">
      <c r="A81" s="11">
        <v>68</v>
      </c>
      <c r="B81" s="60" t="s">
        <v>300</v>
      </c>
      <c r="C81" s="12" t="s">
        <v>143</v>
      </c>
      <c r="D81" s="14" t="s">
        <v>26</v>
      </c>
      <c r="E81" s="3">
        <f>Sheet1!E80</f>
        <v>6200000</v>
      </c>
      <c r="F81" s="81">
        <f>Sheet1!K80</f>
        <v>964682.7976688034</v>
      </c>
      <c r="G81" s="103">
        <v>68</v>
      </c>
    </row>
    <row r="82" spans="1:7" ht="30" customHeight="1">
      <c r="A82" s="11">
        <v>69</v>
      </c>
      <c r="B82" s="12" t="s">
        <v>337</v>
      </c>
      <c r="C82" s="12" t="s">
        <v>166</v>
      </c>
      <c r="D82" s="13" t="s">
        <v>26</v>
      </c>
      <c r="E82" s="3">
        <f>Sheet1!E81</f>
        <v>4750000</v>
      </c>
      <c r="F82" s="81">
        <f>Sheet1!K81</f>
        <v>850497.0438151755</v>
      </c>
      <c r="G82" s="103">
        <v>69</v>
      </c>
    </row>
    <row r="83" spans="1:7" ht="30" customHeight="1">
      <c r="A83" s="11">
        <v>70</v>
      </c>
      <c r="B83" s="12" t="s">
        <v>335</v>
      </c>
      <c r="C83" s="12" t="s">
        <v>164</v>
      </c>
      <c r="D83" s="14" t="s">
        <v>76</v>
      </c>
      <c r="E83" s="78">
        <f>Sheet1!E82</f>
        <v>14900000</v>
      </c>
      <c r="F83" s="81">
        <f>Sheet1!K82</f>
        <v>1738093.3207905695</v>
      </c>
      <c r="G83" s="103">
        <v>70</v>
      </c>
    </row>
    <row r="84" spans="1:7" ht="30" customHeight="1">
      <c r="A84" s="11"/>
      <c r="B84" s="12"/>
      <c r="C84" s="12"/>
      <c r="D84" s="14"/>
      <c r="E84" s="3">
        <f>Sheet1!E83</f>
        <v>0</v>
      </c>
      <c r="F84" s="81">
        <f>Sheet1!K83</f>
        <v>3515.296644277415</v>
      </c>
      <c r="G84" s="103"/>
    </row>
    <row r="85" spans="1:7" ht="30" customHeight="1">
      <c r="A85" s="11">
        <v>71</v>
      </c>
      <c r="B85" s="12" t="s">
        <v>315</v>
      </c>
      <c r="C85" s="12" t="s">
        <v>150</v>
      </c>
      <c r="D85" s="14" t="s">
        <v>26</v>
      </c>
      <c r="E85" s="3">
        <f>Sheet1!E84</f>
        <v>20900000</v>
      </c>
      <c r="F85" s="81">
        <f>Sheet1!K84</f>
        <v>2610238.5091504087</v>
      </c>
      <c r="G85" s="103">
        <v>71</v>
      </c>
    </row>
    <row r="86" spans="1:7" ht="30" customHeight="1">
      <c r="A86" s="11">
        <v>72</v>
      </c>
      <c r="B86" s="12" t="s">
        <v>316</v>
      </c>
      <c r="C86" s="12" t="s">
        <v>152</v>
      </c>
      <c r="D86" s="14" t="s">
        <v>26</v>
      </c>
      <c r="E86" s="3">
        <f>Sheet1!E85</f>
        <v>4800000</v>
      </c>
      <c r="F86" s="81">
        <f>Sheet1!K85</f>
        <v>700915.5870515076</v>
      </c>
      <c r="G86" s="103">
        <v>72</v>
      </c>
    </row>
    <row r="87" spans="1:7" ht="30" customHeight="1">
      <c r="A87" s="11">
        <v>73</v>
      </c>
      <c r="B87" s="12" t="s">
        <v>320</v>
      </c>
      <c r="C87" s="12" t="s">
        <v>334</v>
      </c>
      <c r="D87" s="14" t="s">
        <v>76</v>
      </c>
      <c r="E87" s="3">
        <f>Sheet1!E86</f>
        <v>10000000</v>
      </c>
      <c r="F87" s="81">
        <f>Sheet1!K86</f>
        <v>1514908.0836300345</v>
      </c>
      <c r="G87" s="103">
        <v>73</v>
      </c>
    </row>
    <row r="88" spans="1:7" ht="30" customHeight="1">
      <c r="A88" s="11">
        <v>74</v>
      </c>
      <c r="B88" s="12" t="s">
        <v>322</v>
      </c>
      <c r="C88" s="12" t="s">
        <v>160</v>
      </c>
      <c r="D88" s="14" t="s">
        <v>76</v>
      </c>
      <c r="E88" s="3">
        <f>Sheet1!E87</f>
        <v>7150000</v>
      </c>
      <c r="F88" s="81">
        <f>Sheet1!K87</f>
        <v>1022239.1191591112</v>
      </c>
      <c r="G88" s="103">
        <v>74</v>
      </c>
    </row>
    <row r="89" spans="1:7" ht="30" customHeight="1">
      <c r="A89" s="11">
        <v>75</v>
      </c>
      <c r="B89" s="12" t="s">
        <v>351</v>
      </c>
      <c r="C89" s="85" t="s">
        <v>352</v>
      </c>
      <c r="D89" s="85" t="s">
        <v>6</v>
      </c>
      <c r="E89" s="3">
        <f>Sheet1!E88</f>
        <v>8100000</v>
      </c>
      <c r="F89" s="81">
        <f>Sheet1!K88</f>
        <v>1039795.440649419</v>
      </c>
      <c r="G89" s="103">
        <v>75</v>
      </c>
    </row>
    <row r="90" spans="1:7" ht="30" customHeight="1">
      <c r="A90" s="11"/>
      <c r="B90" s="12"/>
      <c r="C90" s="85"/>
      <c r="D90" s="92"/>
      <c r="E90" s="3">
        <f>Sheet1!E89</f>
        <v>0</v>
      </c>
      <c r="F90" s="81">
        <f>Sheet1!K89</f>
        <v>5276484.532109074</v>
      </c>
      <c r="G90" s="103"/>
    </row>
    <row r="91" spans="1:7" ht="30" customHeight="1">
      <c r="A91" s="11">
        <v>76</v>
      </c>
      <c r="B91" s="58" t="s">
        <v>133</v>
      </c>
      <c r="C91" s="12" t="s">
        <v>111</v>
      </c>
      <c r="D91" s="14" t="s">
        <v>171</v>
      </c>
      <c r="E91" s="3" t="e">
        <f>Sheet1!#REF!</f>
        <v>#REF!</v>
      </c>
      <c r="F91" s="81" t="e">
        <f>Sheet1!#REF!</f>
        <v>#REF!</v>
      </c>
      <c r="G91" s="103">
        <v>76</v>
      </c>
    </row>
    <row r="92" spans="1:7" ht="30" customHeight="1">
      <c r="A92" s="11">
        <v>77</v>
      </c>
      <c r="B92" s="58" t="s">
        <v>135</v>
      </c>
      <c r="C92" s="12" t="s">
        <v>113</v>
      </c>
      <c r="D92" s="14" t="s">
        <v>171</v>
      </c>
      <c r="E92" s="3" t="e">
        <f>Sheet1!#REF!</f>
        <v>#REF!</v>
      </c>
      <c r="F92" s="81" t="e">
        <f>Sheet1!#REF!</f>
        <v>#REF!</v>
      </c>
      <c r="G92" s="104">
        <v>77</v>
      </c>
    </row>
    <row r="93" spans="1:7" ht="30" customHeight="1">
      <c r="A93" s="11">
        <v>78</v>
      </c>
      <c r="B93" s="58" t="s">
        <v>137</v>
      </c>
      <c r="C93" s="12" t="s">
        <v>115</v>
      </c>
      <c r="D93" s="14" t="s">
        <v>171</v>
      </c>
      <c r="E93" s="3">
        <f>Sheet1!E90</f>
        <v>0</v>
      </c>
      <c r="F93" s="81">
        <f>Sheet1!K90</f>
        <v>0</v>
      </c>
      <c r="G93" s="103">
        <v>78</v>
      </c>
    </row>
    <row r="94" spans="1:7" ht="30" customHeight="1">
      <c r="A94" s="11">
        <v>79</v>
      </c>
      <c r="B94" s="58" t="s">
        <v>140</v>
      </c>
      <c r="C94" s="12" t="s">
        <v>117</v>
      </c>
      <c r="D94" s="14" t="s">
        <v>173</v>
      </c>
      <c r="E94" s="3">
        <f>Sheet1!E91</f>
        <v>20250000</v>
      </c>
      <c r="F94" s="81">
        <f>Sheet1!K91</f>
        <v>2287489.447078093</v>
      </c>
      <c r="G94" s="103">
        <v>79</v>
      </c>
    </row>
    <row r="95" spans="1:7" ht="30" customHeight="1">
      <c r="A95" s="11">
        <v>80</v>
      </c>
      <c r="B95" s="58" t="s">
        <v>144</v>
      </c>
      <c r="C95" s="12" t="s">
        <v>121</v>
      </c>
      <c r="D95" s="14" t="s">
        <v>173</v>
      </c>
      <c r="E95" s="3">
        <f>Sheet1!E92</f>
        <v>13050000</v>
      </c>
      <c r="F95" s="81">
        <f>Sheet1!K92</f>
        <v>1648115.2210462862</v>
      </c>
      <c r="G95" s="103">
        <v>80</v>
      </c>
    </row>
    <row r="96" spans="1:7" ht="30" customHeight="1">
      <c r="A96" s="11">
        <v>81</v>
      </c>
      <c r="B96" s="58" t="s">
        <v>146</v>
      </c>
      <c r="C96" s="12" t="s">
        <v>123</v>
      </c>
      <c r="D96" s="14" t="s">
        <v>173</v>
      </c>
      <c r="E96" s="3" t="e">
        <f>Sheet1!#REF!</f>
        <v>#REF!</v>
      </c>
      <c r="F96" s="81" t="e">
        <f>Sheet1!#REF!</f>
        <v>#REF!</v>
      </c>
      <c r="G96" s="103">
        <v>81</v>
      </c>
    </row>
    <row r="97" spans="1:7" ht="30" customHeight="1">
      <c r="A97" s="11">
        <v>82</v>
      </c>
      <c r="B97" s="58" t="s">
        <v>348</v>
      </c>
      <c r="C97" s="12" t="s">
        <v>126</v>
      </c>
      <c r="D97" s="14" t="s">
        <v>173</v>
      </c>
      <c r="E97" s="3">
        <f>Sheet1!E93</f>
        <v>6850000</v>
      </c>
      <c r="F97" s="81">
        <f>Sheet1!K93</f>
        <v>943431.8597411192</v>
      </c>
      <c r="G97" s="103">
        <v>82</v>
      </c>
    </row>
    <row r="98" spans="1:7" ht="30" customHeight="1">
      <c r="A98" s="11">
        <v>83</v>
      </c>
      <c r="B98" s="58" t="s">
        <v>149</v>
      </c>
      <c r="C98" s="12" t="s">
        <v>127</v>
      </c>
      <c r="D98" s="14" t="s">
        <v>173</v>
      </c>
      <c r="E98" s="3">
        <f>Sheet1!E94</f>
        <v>18600000</v>
      </c>
      <c r="F98" s="81">
        <f>Sheet1!K94</f>
        <v>2118049.520279137</v>
      </c>
      <c r="G98" s="103">
        <v>83</v>
      </c>
    </row>
    <row r="99" spans="1:7" ht="30" customHeight="1">
      <c r="A99" s="11">
        <v>84</v>
      </c>
      <c r="B99" s="58" t="s">
        <v>151</v>
      </c>
      <c r="C99" s="12" t="s">
        <v>324</v>
      </c>
      <c r="D99" s="14" t="s">
        <v>173</v>
      </c>
      <c r="E99" s="3">
        <f>Sheet1!E95</f>
        <v>6850000</v>
      </c>
      <c r="F99" s="81">
        <f>Sheet1!K95</f>
        <v>1071431.8597411192</v>
      </c>
      <c r="G99" s="103">
        <v>84</v>
      </c>
    </row>
    <row r="100" spans="1:7" ht="30" customHeight="1">
      <c r="A100" s="11">
        <v>85</v>
      </c>
      <c r="B100" s="58" t="s">
        <v>153</v>
      </c>
      <c r="C100" s="12" t="s">
        <v>129</v>
      </c>
      <c r="D100" s="14" t="s">
        <v>173</v>
      </c>
      <c r="E100" s="3">
        <f>Sheet1!E96</f>
        <v>4750000</v>
      </c>
      <c r="F100" s="81">
        <f>Sheet1!K96</f>
        <v>775781.0438151755</v>
      </c>
      <c r="G100" s="103">
        <v>85</v>
      </c>
    </row>
    <row r="101" spans="1:7" ht="30" customHeight="1">
      <c r="A101" s="11">
        <v>86</v>
      </c>
      <c r="B101" s="58" t="s">
        <v>155</v>
      </c>
      <c r="C101" s="12" t="s">
        <v>323</v>
      </c>
      <c r="D101" s="14" t="s">
        <v>173</v>
      </c>
      <c r="E101" s="3">
        <f>Sheet1!E97</f>
        <v>20400000</v>
      </c>
      <c r="F101" s="81">
        <f>Sheet1!K97</f>
        <v>2398893.076787089</v>
      </c>
      <c r="G101" s="103">
        <v>86</v>
      </c>
    </row>
    <row r="102" spans="1:7" ht="30" customHeight="1">
      <c r="A102" s="11">
        <v>87</v>
      </c>
      <c r="B102" s="58" t="s">
        <v>158</v>
      </c>
      <c r="C102" s="12" t="s">
        <v>131</v>
      </c>
      <c r="D102" s="14" t="s">
        <v>173</v>
      </c>
      <c r="E102" s="3" t="e">
        <f>Sheet1!#REF!</f>
        <v>#REF!</v>
      </c>
      <c r="F102" s="81" t="e">
        <f>Sheet1!#REF!</f>
        <v>#REF!</v>
      </c>
      <c r="G102" s="103">
        <v>87</v>
      </c>
    </row>
    <row r="103" spans="1:7" ht="30" customHeight="1">
      <c r="A103" s="11">
        <v>88</v>
      </c>
      <c r="B103" s="58" t="s">
        <v>159</v>
      </c>
      <c r="C103" s="12" t="s">
        <v>134</v>
      </c>
      <c r="D103" s="14" t="s">
        <v>173</v>
      </c>
      <c r="E103" s="3">
        <f>Sheet1!E98</f>
        <v>13550000</v>
      </c>
      <c r="F103" s="81">
        <f>Sheet1!K98</f>
        <v>1679460.653409606</v>
      </c>
      <c r="G103" s="103">
        <v>88</v>
      </c>
    </row>
    <row r="104" spans="1:7" ht="30" customHeight="1">
      <c r="A104" s="11">
        <v>89</v>
      </c>
      <c r="B104" s="58" t="s">
        <v>161</v>
      </c>
      <c r="C104" s="12" t="s">
        <v>136</v>
      </c>
      <c r="D104" s="14" t="s">
        <v>173</v>
      </c>
      <c r="E104" s="3" t="e">
        <f>Sheet1!#REF!</f>
        <v>#REF!</v>
      </c>
      <c r="F104" s="81" t="e">
        <f>Sheet1!#REF!</f>
        <v>#REF!</v>
      </c>
      <c r="G104" s="103">
        <v>89</v>
      </c>
    </row>
    <row r="105" spans="1:7" ht="30" customHeight="1">
      <c r="A105" s="11">
        <v>90</v>
      </c>
      <c r="B105" s="58" t="s">
        <v>165</v>
      </c>
      <c r="C105" s="12" t="s">
        <v>139</v>
      </c>
      <c r="D105" s="14" t="s">
        <v>171</v>
      </c>
      <c r="E105" s="3">
        <f>Sheet1!E99</f>
        <v>12400000</v>
      </c>
      <c r="F105" s="81">
        <f>Sheet1!K99</f>
        <v>1481366.1589739702</v>
      </c>
      <c r="G105" s="103">
        <v>90</v>
      </c>
    </row>
    <row r="106" spans="1:7" ht="30" customHeight="1">
      <c r="A106" s="11">
        <v>91</v>
      </c>
      <c r="B106" s="58" t="s">
        <v>367</v>
      </c>
      <c r="C106" s="12" t="s">
        <v>141</v>
      </c>
      <c r="D106" s="14" t="s">
        <v>171</v>
      </c>
      <c r="E106" s="3">
        <f>Sheet1!E100</f>
        <v>4350000</v>
      </c>
      <c r="F106" s="81">
        <f>Sheet1!K100</f>
        <v>834704.6979245197</v>
      </c>
      <c r="G106" s="103">
        <v>91</v>
      </c>
    </row>
    <row r="107" spans="1:7" ht="30" customHeight="1">
      <c r="A107" s="11">
        <v>92</v>
      </c>
      <c r="B107" s="61" t="s">
        <v>303</v>
      </c>
      <c r="C107" s="12" t="s">
        <v>147</v>
      </c>
      <c r="D107" s="14"/>
      <c r="E107" s="3" t="e">
        <f>Sheet1!#REF!</f>
        <v>#REF!</v>
      </c>
      <c r="F107" s="81" t="e">
        <f>Sheet1!#REF!</f>
        <v>#REF!</v>
      </c>
      <c r="G107" s="103">
        <v>92</v>
      </c>
    </row>
    <row r="108" spans="1:7" ht="30" customHeight="1">
      <c r="A108" s="11">
        <v>93</v>
      </c>
      <c r="B108" s="12" t="s">
        <v>307</v>
      </c>
      <c r="C108" s="12" t="s">
        <v>148</v>
      </c>
      <c r="D108" s="13"/>
      <c r="E108" s="3">
        <f>Sheet1!E101</f>
        <v>43700000</v>
      </c>
      <c r="F108" s="81">
        <f>Sheet1!K101</f>
        <v>4695590.224917797</v>
      </c>
      <c r="G108" s="103">
        <v>93</v>
      </c>
    </row>
    <row r="109" spans="1:7" ht="30" customHeight="1">
      <c r="A109" s="11">
        <v>94</v>
      </c>
      <c r="B109" s="12" t="s">
        <v>317</v>
      </c>
      <c r="C109" s="12" t="s">
        <v>154</v>
      </c>
      <c r="D109" s="13" t="s">
        <v>171</v>
      </c>
      <c r="E109" s="3" t="e">
        <f>Sheet1!#REF!</f>
        <v>#REF!</v>
      </c>
      <c r="F109" s="81" t="e">
        <f>Sheet1!#REF!</f>
        <v>#REF!</v>
      </c>
      <c r="G109" s="103">
        <v>94</v>
      </c>
    </row>
    <row r="110" spans="1:7" ht="30" customHeight="1">
      <c r="A110" s="11">
        <v>95</v>
      </c>
      <c r="B110" s="12" t="s">
        <v>318</v>
      </c>
      <c r="C110" s="12" t="s">
        <v>156</v>
      </c>
      <c r="D110" s="13" t="s">
        <v>171</v>
      </c>
      <c r="E110" s="3" t="e">
        <f>Sheet1!#REF!</f>
        <v>#REF!</v>
      </c>
      <c r="F110" s="81" t="e">
        <f>Sheet1!#REF!</f>
        <v>#REF!</v>
      </c>
      <c r="G110" s="103">
        <v>95</v>
      </c>
    </row>
    <row r="111" spans="1:7" ht="30" customHeight="1">
      <c r="A111" s="11">
        <v>96</v>
      </c>
      <c r="B111" s="12" t="s">
        <v>319</v>
      </c>
      <c r="C111" s="12" t="s">
        <v>157</v>
      </c>
      <c r="D111" s="13" t="s">
        <v>171</v>
      </c>
      <c r="E111" s="3">
        <f>Sheet1!E102</f>
        <v>10200000</v>
      </c>
      <c r="F111" s="81">
        <f>Sheet1!K102</f>
        <v>1255446.2565753625</v>
      </c>
      <c r="G111" s="103">
        <v>96</v>
      </c>
    </row>
    <row r="112" spans="1:7" ht="30" customHeight="1">
      <c r="A112" s="11">
        <v>97</v>
      </c>
      <c r="B112" s="12" t="s">
        <v>321</v>
      </c>
      <c r="C112" s="12" t="s">
        <v>162</v>
      </c>
      <c r="D112" s="13" t="s">
        <v>171</v>
      </c>
      <c r="E112" s="3" t="e">
        <f>Sheet1!#REF!</f>
        <v>#REF!</v>
      </c>
      <c r="F112" s="81" t="e">
        <f>Sheet1!#REF!</f>
        <v>#REF!</v>
      </c>
      <c r="G112" s="103">
        <v>97</v>
      </c>
    </row>
    <row r="113" spans="1:7" ht="30" customHeight="1">
      <c r="A113" s="11">
        <v>98</v>
      </c>
      <c r="B113" s="12" t="s">
        <v>368</v>
      </c>
      <c r="C113" s="12"/>
      <c r="D113" s="13" t="s">
        <v>171</v>
      </c>
      <c r="E113" s="3"/>
      <c r="F113" s="81" t="e">
        <f>Sheet1!#REF!</f>
        <v>#REF!</v>
      </c>
      <c r="G113" s="103">
        <v>98</v>
      </c>
    </row>
    <row r="114" spans="1:7" ht="30" customHeight="1">
      <c r="A114" s="11">
        <v>99</v>
      </c>
      <c r="B114" s="12" t="s">
        <v>345</v>
      </c>
      <c r="C114" s="12" t="s">
        <v>302</v>
      </c>
      <c r="D114" s="13" t="s">
        <v>172</v>
      </c>
      <c r="E114" s="3">
        <f>Sheet1!E103</f>
        <v>14050000</v>
      </c>
      <c r="F114" s="81">
        <f>Sheet1!K103</f>
        <v>1790806.0857729258</v>
      </c>
      <c r="G114" s="103">
        <v>99</v>
      </c>
    </row>
    <row r="115" spans="1:7" ht="30" customHeight="1">
      <c r="A115" s="11">
        <v>100</v>
      </c>
      <c r="B115" s="12" t="s">
        <v>346</v>
      </c>
      <c r="C115" s="12" t="s">
        <v>347</v>
      </c>
      <c r="D115" s="13" t="s">
        <v>172</v>
      </c>
      <c r="E115" s="3">
        <f>Sheet1!E104</f>
        <v>4750000</v>
      </c>
      <c r="F115" s="81">
        <f>Sheet1!K104</f>
        <v>695781.0438151755</v>
      </c>
      <c r="G115" s="103">
        <v>100</v>
      </c>
    </row>
    <row r="116" spans="1:7" ht="30" customHeight="1">
      <c r="A116" s="11">
        <v>101</v>
      </c>
      <c r="B116" s="12" t="s">
        <v>386</v>
      </c>
      <c r="C116" s="12"/>
      <c r="D116" s="13" t="s">
        <v>12</v>
      </c>
      <c r="E116" s="3"/>
      <c r="F116" s="81">
        <f>Sheet1!J105</f>
        <v>123139.99999999999</v>
      </c>
      <c r="G116" s="103">
        <v>101</v>
      </c>
    </row>
    <row r="117" spans="1:7" ht="30" customHeight="1">
      <c r="A117" s="11">
        <v>102</v>
      </c>
      <c r="B117" s="12" t="s">
        <v>360</v>
      </c>
      <c r="C117" s="12"/>
      <c r="D117" s="13" t="s">
        <v>12</v>
      </c>
      <c r="E117" s="3">
        <f>Sheet1!E106</f>
        <v>36100000</v>
      </c>
      <c r="F117" s="81">
        <f>Sheet1!K106</f>
        <v>3915139.652995334</v>
      </c>
      <c r="G117" s="103">
        <v>102</v>
      </c>
    </row>
    <row r="118" spans="1:7" ht="30" customHeight="1">
      <c r="A118" s="11">
        <v>103</v>
      </c>
      <c r="B118" s="12" t="s">
        <v>361</v>
      </c>
      <c r="C118" s="12"/>
      <c r="D118" s="13" t="s">
        <v>12</v>
      </c>
      <c r="E118" s="3">
        <f>Sheet1!E107</f>
        <v>17700000</v>
      </c>
      <c r="F118" s="81">
        <f>Sheet1!K107</f>
        <v>2047571.7420251612</v>
      </c>
      <c r="G118" s="103">
        <v>103</v>
      </c>
    </row>
    <row r="119" spans="1:7" ht="30" customHeight="1">
      <c r="A119" s="11">
        <v>104</v>
      </c>
      <c r="B119" s="96" t="s">
        <v>362</v>
      </c>
      <c r="C119" s="12"/>
      <c r="D119" s="13" t="s">
        <v>26</v>
      </c>
      <c r="E119" s="3">
        <f>Sheet1!E108</f>
        <v>20800000</v>
      </c>
      <c r="F119" s="81">
        <f>Sheet1!K108</f>
        <v>2389905.422677745</v>
      </c>
      <c r="G119" s="103">
        <v>104</v>
      </c>
    </row>
    <row r="120" spans="1:7" ht="30" customHeight="1">
      <c r="A120" s="11">
        <v>105</v>
      </c>
      <c r="B120" s="96" t="s">
        <v>363</v>
      </c>
      <c r="C120" s="12"/>
      <c r="D120" s="13" t="s">
        <v>26</v>
      </c>
      <c r="E120" s="3">
        <f>Sheet1!E109</f>
        <v>17100000</v>
      </c>
      <c r="F120" s="81">
        <f>Sheet1!K109</f>
        <v>1964013.2231891772</v>
      </c>
      <c r="G120" s="103">
        <v>105</v>
      </c>
    </row>
    <row r="121" spans="1:7" ht="30" customHeight="1">
      <c r="A121" s="11"/>
      <c r="B121" s="96"/>
      <c r="C121" s="12"/>
      <c r="D121" s="13"/>
      <c r="E121" s="3">
        <f>Sheet1!E110</f>
        <v>0</v>
      </c>
      <c r="F121" s="81">
        <f>Sheet1!K110</f>
        <v>9073945.229917709</v>
      </c>
      <c r="G121" s="103"/>
    </row>
    <row r="122" spans="1:7" ht="30" customHeight="1">
      <c r="A122" s="11">
        <v>106</v>
      </c>
      <c r="B122" s="96" t="s">
        <v>364</v>
      </c>
      <c r="C122" s="12"/>
      <c r="D122" s="13" t="s">
        <v>26</v>
      </c>
      <c r="E122" s="3">
        <f>Sheet1!E111</f>
        <v>6900000</v>
      </c>
      <c r="F122" s="81">
        <f>Sheet1!K111</f>
        <v>980566.4029774512</v>
      </c>
      <c r="G122" s="103">
        <v>106</v>
      </c>
    </row>
    <row r="123" spans="1:7" ht="30" customHeight="1">
      <c r="A123" s="11">
        <v>107</v>
      </c>
      <c r="B123" s="96" t="s">
        <v>365</v>
      </c>
      <c r="C123" s="12"/>
      <c r="D123" s="13" t="s">
        <v>26</v>
      </c>
      <c r="E123" s="3">
        <f>Sheet1!E112</f>
        <v>6800000</v>
      </c>
      <c r="F123" s="81">
        <f>Sheet1!K112</f>
        <v>906297.3165047872</v>
      </c>
      <c r="G123" s="103">
        <v>107</v>
      </c>
    </row>
    <row r="124" spans="1:7" ht="30" customHeight="1">
      <c r="A124" s="11"/>
      <c r="B124" s="96"/>
      <c r="C124" s="12"/>
      <c r="D124" s="13"/>
      <c r="E124" s="3">
        <f>Sheet1!E113</f>
        <v>0</v>
      </c>
      <c r="F124" s="81">
        <f>Sheet1!K113</f>
        <v>216365.61069963363</v>
      </c>
      <c r="G124" s="103"/>
    </row>
    <row r="125" spans="1:7" ht="30" customHeight="1">
      <c r="A125" s="11">
        <v>108</v>
      </c>
      <c r="B125" s="96" t="s">
        <v>366</v>
      </c>
      <c r="C125" s="12"/>
      <c r="D125" s="13" t="s">
        <v>76</v>
      </c>
      <c r="E125" s="3">
        <f>Sheet1!E114</f>
        <v>12800000</v>
      </c>
      <c r="F125" s="81">
        <f>Sheet1!K114</f>
        <v>1819462.504864626</v>
      </c>
      <c r="G125" s="103">
        <v>108</v>
      </c>
    </row>
    <row r="126" spans="1:7" ht="30" customHeight="1">
      <c r="A126" s="11">
        <v>109</v>
      </c>
      <c r="B126" s="95" t="s">
        <v>356</v>
      </c>
      <c r="C126" s="12"/>
      <c r="D126" s="13" t="s">
        <v>26</v>
      </c>
      <c r="E126" s="3">
        <f>Sheet1!E116</f>
        <v>7800000</v>
      </c>
      <c r="F126" s="81">
        <f>Sheet1!K116</f>
        <v>1760188.181231427</v>
      </c>
      <c r="G126" s="103">
        <v>109</v>
      </c>
    </row>
    <row r="127" spans="1:7" ht="30" customHeight="1">
      <c r="A127" s="11">
        <v>110</v>
      </c>
      <c r="B127" s="97" t="s">
        <v>357</v>
      </c>
      <c r="C127" s="12"/>
      <c r="D127" s="13" t="s">
        <v>76</v>
      </c>
      <c r="E127" s="3">
        <f>Sheet1!E117</f>
        <v>7600000</v>
      </c>
      <c r="F127" s="81">
        <f>Sheet1!K117</f>
        <v>988450.0082860991</v>
      </c>
      <c r="G127" s="103">
        <v>110</v>
      </c>
    </row>
    <row r="128" spans="1:7" ht="30" customHeight="1">
      <c r="A128" s="11">
        <v>111</v>
      </c>
      <c r="B128" s="96" t="s">
        <v>370</v>
      </c>
      <c r="C128" s="12"/>
      <c r="D128" s="13" t="s">
        <v>172</v>
      </c>
      <c r="E128" s="3">
        <f>Sheet1!E118</f>
        <v>16400000</v>
      </c>
      <c r="F128" s="81">
        <f>Sheet1!K118</f>
        <v>2069463.2178805294</v>
      </c>
      <c r="G128" s="103">
        <v>111</v>
      </c>
    </row>
    <row r="129" spans="1:7" ht="30" customHeight="1">
      <c r="A129" s="11">
        <v>112</v>
      </c>
      <c r="B129" s="96" t="s">
        <v>369</v>
      </c>
      <c r="C129" s="12"/>
      <c r="D129" s="13" t="s">
        <v>171</v>
      </c>
      <c r="E129" s="3">
        <f>Sheet1!E120</f>
        <v>6800000</v>
      </c>
      <c r="F129" s="81">
        <f>Sheet1!K120</f>
        <v>1034977.3165047872</v>
      </c>
      <c r="G129" s="103">
        <v>112</v>
      </c>
    </row>
    <row r="130" spans="1:7" ht="30" customHeight="1">
      <c r="A130" s="11">
        <v>113</v>
      </c>
      <c r="B130" s="96" t="s">
        <v>371</v>
      </c>
      <c r="C130" s="12"/>
      <c r="D130" s="13" t="s">
        <v>173</v>
      </c>
      <c r="E130" s="3">
        <f>Sheet1!E121</f>
        <v>7500000</v>
      </c>
      <c r="F130" s="81">
        <f>Sheet1!K121</f>
        <v>1218180.9218134352</v>
      </c>
      <c r="G130" s="103">
        <v>113</v>
      </c>
    </row>
    <row r="131" spans="1:7" ht="30" customHeight="1">
      <c r="A131" s="11">
        <v>114</v>
      </c>
      <c r="B131" s="96" t="s">
        <v>379</v>
      </c>
      <c r="C131" s="12"/>
      <c r="D131" s="13" t="s">
        <v>171</v>
      </c>
      <c r="E131" s="3">
        <f>Sheet1!E122</f>
        <v>10700000</v>
      </c>
      <c r="F131" s="81">
        <f>Sheet1!K122</f>
        <v>1478791.6889386824</v>
      </c>
      <c r="G131" s="103">
        <v>114</v>
      </c>
    </row>
    <row r="132" spans="1:7" ht="30" customHeight="1">
      <c r="A132" s="11">
        <v>115</v>
      </c>
      <c r="B132" s="96" t="s">
        <v>378</v>
      </c>
      <c r="C132" s="12"/>
      <c r="D132" s="13" t="s">
        <v>12</v>
      </c>
      <c r="E132" s="3">
        <f>Sheet1!E123</f>
        <v>20100000</v>
      </c>
      <c r="F132" s="81">
        <f>Sheet1!K123</f>
        <v>2305205.817369097</v>
      </c>
      <c r="G132" s="104">
        <v>115</v>
      </c>
    </row>
    <row r="133" spans="1:7" ht="30" customHeight="1">
      <c r="A133" s="11">
        <v>116</v>
      </c>
      <c r="B133" s="96" t="s">
        <v>377</v>
      </c>
      <c r="C133" s="12"/>
      <c r="D133" s="13" t="s">
        <v>12</v>
      </c>
      <c r="E133" s="3" t="e">
        <f>Sheet1!#REF!</f>
        <v>#REF!</v>
      </c>
      <c r="F133" s="81" t="e">
        <f>Sheet1!#REF!</f>
        <v>#REF!</v>
      </c>
      <c r="G133" s="104">
        <v>116</v>
      </c>
    </row>
    <row r="134" spans="1:7" ht="30" customHeight="1">
      <c r="A134" s="11">
        <v>117</v>
      </c>
      <c r="B134" s="96" t="s">
        <v>385</v>
      </c>
      <c r="C134" s="12"/>
      <c r="D134" s="13" t="s">
        <v>76</v>
      </c>
      <c r="E134" s="3">
        <f>Sheet1!E124</f>
        <v>4600000</v>
      </c>
      <c r="F134" s="81">
        <f>Sheet1!K124</f>
        <v>960377.4141061795</v>
      </c>
      <c r="G134" s="104">
        <v>117</v>
      </c>
    </row>
    <row r="135" spans="1:7" ht="30" customHeight="1">
      <c r="A135" s="11"/>
      <c r="B135" s="96"/>
      <c r="C135" s="12"/>
      <c r="D135" s="13"/>
      <c r="E135" s="3"/>
      <c r="F135" s="81"/>
      <c r="G135" s="104"/>
    </row>
    <row r="136" spans="4:6" ht="30" customHeight="1">
      <c r="D136" s="100" t="s">
        <v>392</v>
      </c>
      <c r="E136" s="101" t="e">
        <f>SUM(E8:E135)</f>
        <v>#REF!</v>
      </c>
      <c r="F136" s="101" t="e">
        <f>SUM(F8:F135)</f>
        <v>#REF!</v>
      </c>
    </row>
    <row r="138" spans="5:6" s="98" customFormat="1" ht="12.75">
      <c r="E138" s="98">
        <f>Sheet1!E137</f>
        <v>1983341587</v>
      </c>
      <c r="F138" s="98">
        <f>Sheet1!K137</f>
        <v>267048173.36620396</v>
      </c>
    </row>
    <row r="140" ht="12.75">
      <c r="F140" s="62" t="e">
        <f>F138-F136</f>
        <v>#REF!</v>
      </c>
    </row>
  </sheetData>
  <sheetProtection/>
  <mergeCells count="10">
    <mergeCell ref="G6:G7"/>
    <mergeCell ref="A1:F1"/>
    <mergeCell ref="A3:B3"/>
    <mergeCell ref="A4:B4"/>
    <mergeCell ref="A6:A7"/>
    <mergeCell ref="B6:B7"/>
    <mergeCell ref="C6:C7"/>
    <mergeCell ref="D6:D7"/>
    <mergeCell ref="E6:E7"/>
    <mergeCell ref="F6:F7"/>
  </mergeCells>
  <printOptions horizontalCentered="1"/>
  <pageMargins left="0" right="0" top="0" bottom="0.1968503937007874" header="0" footer="0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1"/>
  <sheetViews>
    <sheetView zoomScalePageLayoutView="0" workbookViewId="0" topLeftCell="D1">
      <selection activeCell="F23" sqref="F23"/>
    </sheetView>
  </sheetViews>
  <sheetFormatPr defaultColWidth="9.140625" defaultRowHeight="12.75"/>
  <cols>
    <col min="1" max="1" width="7.421875" style="0" customWidth="1"/>
    <col min="2" max="2" width="47.8515625" style="0" customWidth="1"/>
    <col min="3" max="3" width="32.8515625" style="0" customWidth="1"/>
    <col min="4" max="4" width="17.421875" style="0" bestFit="1" customWidth="1"/>
    <col min="6" max="6" width="37.421875" style="0" bestFit="1" customWidth="1"/>
    <col min="7" max="7" width="22.421875" style="0" bestFit="1" customWidth="1"/>
    <col min="9" max="9" width="14.00390625" style="0" bestFit="1" customWidth="1"/>
    <col min="10" max="10" width="16.28125" style="0" bestFit="1" customWidth="1"/>
  </cols>
  <sheetData>
    <row r="2" spans="1:7" ht="12.75">
      <c r="A2" s="242" t="s">
        <v>314</v>
      </c>
      <c r="B2" s="242"/>
      <c r="C2" s="242"/>
      <c r="E2" s="242" t="s">
        <v>373</v>
      </c>
      <c r="F2" s="242"/>
      <c r="G2" s="242"/>
    </row>
    <row r="3" spans="1:7" ht="15">
      <c r="A3" s="16"/>
      <c r="B3" s="16"/>
      <c r="C3" s="16"/>
      <c r="E3" s="16"/>
      <c r="F3" s="16"/>
      <c r="G3" s="16"/>
    </row>
    <row r="4" spans="1:7" ht="15">
      <c r="A4" s="16"/>
      <c r="B4" s="16"/>
      <c r="C4" s="16"/>
      <c r="E4" s="16"/>
      <c r="F4" s="16"/>
      <c r="G4" s="16"/>
    </row>
    <row r="5" spans="1:7" ht="24.75" customHeight="1" thickBot="1">
      <c r="A5" s="46" t="s">
        <v>0</v>
      </c>
      <c r="B5" s="46" t="s">
        <v>281</v>
      </c>
      <c r="C5" s="46" t="s">
        <v>286</v>
      </c>
      <c r="E5" s="46" t="s">
        <v>0</v>
      </c>
      <c r="F5" s="46" t="s">
        <v>281</v>
      </c>
      <c r="G5" s="46" t="s">
        <v>286</v>
      </c>
    </row>
    <row r="6" spans="1:7" ht="24.75" customHeight="1" thickTop="1">
      <c r="A6" s="42">
        <v>1</v>
      </c>
      <c r="B6" s="43" t="s">
        <v>284</v>
      </c>
      <c r="C6" s="44">
        <v>320400228</v>
      </c>
      <c r="E6" s="42">
        <v>1</v>
      </c>
      <c r="F6" s="43" t="s">
        <v>284</v>
      </c>
      <c r="G6" s="44">
        <f>'[1]LR'!$C$8+'[1]LR'!$C$9</f>
        <v>241160895</v>
      </c>
    </row>
    <row r="7" spans="1:7" ht="24.75" customHeight="1">
      <c r="A7" s="43">
        <v>2</v>
      </c>
      <c r="B7" s="43" t="s">
        <v>283</v>
      </c>
      <c r="C7" s="44">
        <v>106049400</v>
      </c>
      <c r="E7" s="43">
        <v>2</v>
      </c>
      <c r="F7" s="43" t="s">
        <v>283</v>
      </c>
      <c r="G7" s="44">
        <f>'[1]LR'!$C$12</f>
        <v>469246670</v>
      </c>
    </row>
    <row r="8" spans="1:10" ht="24.75" customHeight="1">
      <c r="A8" s="43">
        <v>3</v>
      </c>
      <c r="B8" s="43" t="s">
        <v>282</v>
      </c>
      <c r="C8" s="44">
        <v>667531260</v>
      </c>
      <c r="E8" s="43">
        <v>3</v>
      </c>
      <c r="F8" s="43" t="s">
        <v>282</v>
      </c>
      <c r="G8" s="44">
        <f>'[1]LR'!$C$13</f>
        <v>864872148</v>
      </c>
      <c r="I8" s="64">
        <v>0.6</v>
      </c>
      <c r="J8" s="64">
        <v>0.4</v>
      </c>
    </row>
    <row r="9" spans="1:10" ht="24.75" customHeight="1">
      <c r="A9" s="43">
        <v>4</v>
      </c>
      <c r="B9" s="43" t="s">
        <v>349</v>
      </c>
      <c r="C9" s="44">
        <v>29472781</v>
      </c>
      <c r="D9" s="45"/>
      <c r="E9" s="43">
        <v>4</v>
      </c>
      <c r="F9" s="43" t="s">
        <v>349</v>
      </c>
      <c r="G9" s="44">
        <f>'[1]LR'!$C$10</f>
        <v>16649746</v>
      </c>
      <c r="I9" s="79">
        <f>I8*G9</f>
        <v>9989847.6</v>
      </c>
      <c r="J9" s="83">
        <f>J8*G9</f>
        <v>6659898.4</v>
      </c>
    </row>
    <row r="10" spans="1:7" ht="24.75" customHeight="1">
      <c r="A10" s="43">
        <v>5</v>
      </c>
      <c r="B10" s="43" t="s">
        <v>285</v>
      </c>
      <c r="C10" s="44">
        <v>53573768</v>
      </c>
      <c r="D10" s="45"/>
      <c r="E10" s="43">
        <v>5</v>
      </c>
      <c r="F10" s="43" t="s">
        <v>285</v>
      </c>
      <c r="G10" s="44">
        <f>'[1]LR'!$C$14+'[1]LR'!$C$15</f>
        <v>1764349754.13</v>
      </c>
    </row>
    <row r="11" spans="1:7" ht="24.75" customHeight="1">
      <c r="A11" s="41"/>
      <c r="B11" s="48" t="s">
        <v>287</v>
      </c>
      <c r="C11" s="47">
        <f>SUM(C6:C10)</f>
        <v>1177027437</v>
      </c>
      <c r="E11" s="41"/>
      <c r="F11" s="48" t="s">
        <v>287</v>
      </c>
      <c r="G11" s="47">
        <f>SUM(G6:G10)</f>
        <v>3356279213.13</v>
      </c>
    </row>
  </sheetData>
  <sheetProtection/>
  <mergeCells count="2">
    <mergeCell ref="A2:C2"/>
    <mergeCell ref="E2:G2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4.7109375" style="0" customWidth="1"/>
    <col min="2" max="2" width="20.57421875" style="0" customWidth="1"/>
    <col min="3" max="3" width="22.140625" style="0" customWidth="1"/>
    <col min="4" max="4" width="19.8515625" style="0" customWidth="1"/>
    <col min="5" max="5" width="23.421875" style="0" customWidth="1"/>
    <col min="6" max="6" width="11.28125" style="0" bestFit="1" customWidth="1"/>
    <col min="7" max="7" width="13.57421875" style="0" bestFit="1" customWidth="1"/>
  </cols>
  <sheetData>
    <row r="1" spans="1:5" ht="18">
      <c r="A1" s="226" t="s">
        <v>288</v>
      </c>
      <c r="B1" s="226"/>
      <c r="C1" s="226"/>
      <c r="D1" s="226"/>
      <c r="E1" s="226"/>
    </row>
    <row r="2" spans="1:5" ht="18">
      <c r="A2" s="226" t="s">
        <v>289</v>
      </c>
      <c r="B2" s="226"/>
      <c r="C2" s="226"/>
      <c r="D2" s="226"/>
      <c r="E2" s="226"/>
    </row>
    <row r="4" spans="1:7" ht="22.5" customHeight="1">
      <c r="A4" s="243" t="s">
        <v>0</v>
      </c>
      <c r="B4" s="243" t="s">
        <v>1</v>
      </c>
      <c r="C4" s="243" t="s">
        <v>290</v>
      </c>
      <c r="D4" s="246" t="s">
        <v>292</v>
      </c>
      <c r="E4" s="243" t="s">
        <v>291</v>
      </c>
      <c r="F4" s="245"/>
      <c r="G4" s="62">
        <f>Sheet2!D13</f>
        <v>35429276.73183468</v>
      </c>
    </row>
    <row r="5" spans="1:6" ht="12" customHeight="1" thickBot="1">
      <c r="A5" s="244"/>
      <c r="B5" s="244"/>
      <c r="C5" s="244"/>
      <c r="D5" s="247"/>
      <c r="E5" s="244"/>
      <c r="F5" s="245"/>
    </row>
    <row r="6" spans="1:8" ht="34.5" customHeight="1" thickTop="1">
      <c r="A6" s="52">
        <v>1</v>
      </c>
      <c r="B6" s="53" t="s">
        <v>61</v>
      </c>
      <c r="C6" s="52" t="s">
        <v>276</v>
      </c>
      <c r="D6" s="54">
        <f>G4*H6</f>
        <v>11337368.554187099</v>
      </c>
      <c r="E6" s="54"/>
      <c r="F6" s="65"/>
      <c r="H6" s="65">
        <v>0.32</v>
      </c>
    </row>
    <row r="7" spans="1:8" ht="34.5" customHeight="1">
      <c r="A7" s="50">
        <v>2</v>
      </c>
      <c r="B7" s="51" t="s">
        <v>21</v>
      </c>
      <c r="C7" s="50" t="s">
        <v>294</v>
      </c>
      <c r="D7" s="55">
        <f>G4*H7</f>
        <v>7617294.497344456</v>
      </c>
      <c r="E7" s="54"/>
      <c r="F7" s="65"/>
      <c r="H7" s="65">
        <v>0.215</v>
      </c>
    </row>
    <row r="8" spans="1:8" ht="34.5" customHeight="1">
      <c r="A8" s="50">
        <v>3</v>
      </c>
      <c r="B8" s="51" t="s">
        <v>342</v>
      </c>
      <c r="C8" s="50" t="s">
        <v>293</v>
      </c>
      <c r="D8" s="55">
        <f>G4*H8</f>
        <v>7617294.497344456</v>
      </c>
      <c r="E8" s="54"/>
      <c r="F8" s="65"/>
      <c r="G8" s="63"/>
      <c r="H8" s="65">
        <v>0.215</v>
      </c>
    </row>
    <row r="9" spans="1:8" ht="34.5" customHeight="1">
      <c r="A9" s="50">
        <v>4</v>
      </c>
      <c r="B9" s="51" t="s">
        <v>343</v>
      </c>
      <c r="C9" s="50" t="s">
        <v>295</v>
      </c>
      <c r="D9" s="55">
        <f>G4*H9</f>
        <v>4428659.591479335</v>
      </c>
      <c r="E9" s="54"/>
      <c r="F9" s="65"/>
      <c r="H9" s="65">
        <v>0.125</v>
      </c>
    </row>
    <row r="10" spans="1:8" ht="34.5" customHeight="1">
      <c r="A10" s="50">
        <v>5</v>
      </c>
      <c r="B10" s="51" t="s">
        <v>344</v>
      </c>
      <c r="C10" s="50" t="s">
        <v>296</v>
      </c>
      <c r="D10" s="55">
        <f>G4*H10</f>
        <v>4428659.591479335</v>
      </c>
      <c r="E10" s="54"/>
      <c r="F10" s="65"/>
      <c r="H10" s="65">
        <v>0.125</v>
      </c>
    </row>
    <row r="11" spans="1:5" ht="18" customHeight="1">
      <c r="A11" s="49"/>
      <c r="B11" s="49"/>
      <c r="C11" s="49"/>
      <c r="D11" s="56"/>
      <c r="E11" s="49"/>
    </row>
    <row r="12" spans="1:8" ht="18" customHeight="1">
      <c r="A12" s="49"/>
      <c r="B12" s="49"/>
      <c r="C12" s="49"/>
      <c r="D12" s="56">
        <f>SUM(D6:D11)</f>
        <v>35429276.73183468</v>
      </c>
      <c r="E12" s="56"/>
      <c r="F12" s="64"/>
      <c r="H12" s="64">
        <f>SUM(H6:H10)</f>
        <v>1</v>
      </c>
    </row>
    <row r="13" spans="1:5" ht="12.75">
      <c r="A13" s="49"/>
      <c r="B13" s="49"/>
      <c r="C13" s="49"/>
      <c r="D13" s="49"/>
      <c r="E13" s="49"/>
    </row>
  </sheetData>
  <sheetProtection/>
  <mergeCells count="8">
    <mergeCell ref="E4:E5"/>
    <mergeCell ref="F4:F5"/>
    <mergeCell ref="A1:E1"/>
    <mergeCell ref="A2:E2"/>
    <mergeCell ref="A4:A5"/>
    <mergeCell ref="B4:B5"/>
    <mergeCell ref="C4:C5"/>
    <mergeCell ref="D4:D5"/>
  </mergeCells>
  <printOptions/>
  <pageMargins left="0.7480314960629921" right="0.15748031496062992" top="0.984251968503937" bottom="0.984251968503937" header="0.5118110236220472" footer="0.5118110236220472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zoomScale="120" zoomScaleNormal="120" zoomScalePageLayoutView="0" workbookViewId="0" topLeftCell="A1">
      <selection activeCell="E13" sqref="E13"/>
    </sheetView>
  </sheetViews>
  <sheetFormatPr defaultColWidth="9.140625" defaultRowHeight="12.75"/>
  <cols>
    <col min="1" max="1" width="3.8515625" style="0" customWidth="1"/>
    <col min="2" max="2" width="46.00390625" style="0" customWidth="1"/>
    <col min="3" max="3" width="18.00390625" style="73" customWidth="1"/>
    <col min="4" max="4" width="18.140625" style="0" customWidth="1"/>
    <col min="5" max="5" width="18.28125" style="0" customWidth="1"/>
    <col min="6" max="6" width="14.8515625" style="0" bestFit="1" customWidth="1"/>
    <col min="7" max="7" width="13.57421875" style="0" customWidth="1"/>
    <col min="8" max="8" width="18.140625" style="0" bestFit="1" customWidth="1"/>
  </cols>
  <sheetData>
    <row r="1" spans="1:5" ht="12.75">
      <c r="A1" s="241" t="s">
        <v>174</v>
      </c>
      <c r="B1" s="241"/>
      <c r="C1" s="241"/>
      <c r="D1" s="241"/>
      <c r="E1" s="111">
        <v>1714760307</v>
      </c>
    </row>
    <row r="2" spans="1:6" ht="12.75">
      <c r="A2" s="241" t="s">
        <v>374</v>
      </c>
      <c r="B2" s="241"/>
      <c r="C2" s="241"/>
      <c r="D2" s="241"/>
      <c r="E2" s="110" t="s">
        <v>382</v>
      </c>
      <c r="F2" s="110" t="s">
        <v>383</v>
      </c>
    </row>
    <row r="3" spans="1:6" ht="12.75">
      <c r="A3" s="15"/>
      <c r="B3" s="15"/>
      <c r="C3" s="66" t="s">
        <v>380</v>
      </c>
      <c r="D3" s="109">
        <v>164827005.89999992</v>
      </c>
      <c r="E3" s="111">
        <f>E1*1%</f>
        <v>17147603.07</v>
      </c>
      <c r="F3" s="111">
        <f>D3-E3</f>
        <v>147679402.82999992</v>
      </c>
    </row>
    <row r="4" spans="1:6" ht="12.75">
      <c r="A4" s="15"/>
      <c r="B4" s="15"/>
      <c r="C4" s="66" t="s">
        <v>381</v>
      </c>
      <c r="D4" s="109">
        <v>22647112</v>
      </c>
      <c r="F4" s="112">
        <v>22647112</v>
      </c>
    </row>
    <row r="5" spans="1:6" ht="15">
      <c r="A5" s="16"/>
      <c r="B5" s="24" t="s">
        <v>375</v>
      </c>
      <c r="C5" s="67"/>
      <c r="D5" s="25">
        <f>D3+D4</f>
        <v>187474117.89999992</v>
      </c>
      <c r="E5" s="91"/>
      <c r="F5" s="84">
        <f>SUM(F3:F4)</f>
        <v>170326514.82999992</v>
      </c>
    </row>
    <row r="6" spans="1:4" ht="15">
      <c r="A6" s="16"/>
      <c r="B6" s="16"/>
      <c r="C6" s="68"/>
      <c r="D6" s="108"/>
    </row>
    <row r="7" spans="1:4" ht="15">
      <c r="A7" s="26" t="s">
        <v>376</v>
      </c>
      <c r="B7" s="16"/>
      <c r="C7" s="68"/>
      <c r="D7" s="16"/>
    </row>
    <row r="8" spans="1:4" ht="15">
      <c r="A8" s="26"/>
      <c r="B8" s="16"/>
      <c r="C8" s="68"/>
      <c r="D8" s="16"/>
    </row>
    <row r="9" spans="1:8" ht="13.5" thickBot="1">
      <c r="A9" s="22" t="s">
        <v>0</v>
      </c>
      <c r="B9" s="22" t="s">
        <v>175</v>
      </c>
      <c r="C9" s="69" t="s">
        <v>304</v>
      </c>
      <c r="D9" s="22" t="s">
        <v>176</v>
      </c>
      <c r="F9" s="114"/>
      <c r="G9" s="115"/>
      <c r="H9" s="115"/>
    </row>
    <row r="10" spans="1:8" ht="15.75" thickTop="1">
      <c r="A10" s="17">
        <v>1</v>
      </c>
      <c r="B10" s="17" t="s">
        <v>177</v>
      </c>
      <c r="C10" s="70">
        <v>0.13</v>
      </c>
      <c r="D10" s="18">
        <v>22142446.92789999</v>
      </c>
      <c r="F10" s="116"/>
      <c r="G10" s="117"/>
      <c r="H10" s="117"/>
    </row>
    <row r="11" spans="1:8" ht="15">
      <c r="A11" s="19">
        <v>2</v>
      </c>
      <c r="B11" s="19" t="s">
        <v>178</v>
      </c>
      <c r="C11" s="71">
        <v>0.67</v>
      </c>
      <c r="D11" s="18">
        <v>114118764.93609996</v>
      </c>
      <c r="E11" s="62"/>
      <c r="F11" s="116"/>
      <c r="G11" s="118"/>
      <c r="H11" s="118"/>
    </row>
    <row r="12" spans="1:8" ht="15">
      <c r="A12" s="19">
        <v>3</v>
      </c>
      <c r="B12" s="19" t="s">
        <v>181</v>
      </c>
      <c r="C12" s="71">
        <v>0.07</v>
      </c>
      <c r="D12" s="18">
        <v>11922856.038099995</v>
      </c>
      <c r="F12" s="116"/>
      <c r="G12" s="119"/>
      <c r="H12" s="117"/>
    </row>
    <row r="13" spans="1:8" ht="15">
      <c r="A13" s="19">
        <v>4</v>
      </c>
      <c r="B13" s="19" t="s">
        <v>179</v>
      </c>
      <c r="C13" s="71">
        <v>0.08</v>
      </c>
      <c r="D13" s="18">
        <v>13626121.186399994</v>
      </c>
      <c r="E13" s="62">
        <f>D13/5</f>
        <v>2725224.237279999</v>
      </c>
      <c r="F13" s="116"/>
      <c r="G13" s="117"/>
      <c r="H13" s="118"/>
    </row>
    <row r="14" spans="1:8" ht="15">
      <c r="A14" s="19">
        <v>5</v>
      </c>
      <c r="B14" s="19" t="s">
        <v>180</v>
      </c>
      <c r="C14" s="71">
        <v>0.05</v>
      </c>
      <c r="D14" s="18">
        <v>8516325.741499996</v>
      </c>
      <c r="E14" s="121">
        <f>D14/2</f>
        <v>4258162.870749998</v>
      </c>
      <c r="F14" s="116"/>
      <c r="G14" s="117"/>
      <c r="H14" s="118"/>
    </row>
    <row r="15" spans="1:8" ht="15">
      <c r="A15" s="19"/>
      <c r="B15" s="19"/>
      <c r="C15" s="72">
        <f>SUM(C10:C14)</f>
        <v>1</v>
      </c>
      <c r="D15" s="23">
        <v>170326514.82999992</v>
      </c>
      <c r="F15" s="116"/>
      <c r="G15" s="117"/>
      <c r="H15" s="118"/>
    </row>
    <row r="16" spans="6:8" ht="12.75">
      <c r="F16" s="120"/>
      <c r="G16" s="119"/>
      <c r="H16" s="118"/>
    </row>
    <row r="19" spans="1:2" ht="12.75">
      <c r="A19" s="35" t="s">
        <v>279</v>
      </c>
      <c r="B19" s="35"/>
    </row>
    <row r="20" spans="1:2" ht="12.75">
      <c r="A20" s="35"/>
      <c r="B20" s="35"/>
    </row>
    <row r="21" spans="1:2" ht="13.5" thickBot="1">
      <c r="A21" s="35"/>
      <c r="B21" s="35"/>
    </row>
    <row r="22" spans="1:2" ht="13.5" thickTop="1">
      <c r="A22" s="35"/>
      <c r="B22" s="39" t="s">
        <v>338</v>
      </c>
    </row>
    <row r="23" spans="1:2" ht="13.5" thickBot="1">
      <c r="A23" s="35"/>
      <c r="B23" s="40" t="s">
        <v>280</v>
      </c>
    </row>
    <row r="24" ht="13.5" thickTop="1"/>
    <row r="27" spans="2:4" ht="15">
      <c r="B27" s="16"/>
      <c r="C27" s="74" t="s">
        <v>358</v>
      </c>
      <c r="D27" s="16"/>
    </row>
    <row r="28" spans="2:4" ht="12.75">
      <c r="B28" s="35" t="s">
        <v>275</v>
      </c>
      <c r="C28" s="75" t="s">
        <v>274</v>
      </c>
      <c r="D28" s="35"/>
    </row>
    <row r="29" spans="2:4" ht="12.75">
      <c r="B29" s="35"/>
      <c r="C29" s="75"/>
      <c r="D29" s="37"/>
    </row>
    <row r="30" spans="2:4" ht="12.75">
      <c r="B30" s="35"/>
      <c r="C30" s="75"/>
      <c r="D30" s="37"/>
    </row>
    <row r="31" spans="2:4" ht="12.75">
      <c r="B31" s="35"/>
      <c r="C31" s="75"/>
      <c r="D31" s="37"/>
    </row>
    <row r="32" spans="2:4" ht="12.75">
      <c r="B32" s="35"/>
      <c r="C32" s="75"/>
      <c r="D32" s="37"/>
    </row>
    <row r="33" spans="2:4" ht="12.75">
      <c r="B33" s="38" t="s">
        <v>61</v>
      </c>
      <c r="C33" s="238" t="s">
        <v>278</v>
      </c>
      <c r="D33" s="238"/>
    </row>
    <row r="34" spans="2:4" ht="15" customHeight="1">
      <c r="B34" s="34" t="s">
        <v>276</v>
      </c>
      <c r="C34" s="237" t="s">
        <v>277</v>
      </c>
      <c r="D34" s="237"/>
    </row>
  </sheetData>
  <sheetProtection/>
  <mergeCells count="4">
    <mergeCell ref="A1:D1"/>
    <mergeCell ref="A2:D2"/>
    <mergeCell ref="C33:D33"/>
    <mergeCell ref="C34:D34"/>
  </mergeCells>
  <printOptions/>
  <pageMargins left="0.3937007874015748" right="0" top="1.3779527559055118" bottom="0.984251968503937" header="0.5118110236220472" footer="0.5118110236220472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0">
      <selection activeCell="F6" sqref="F6:F15"/>
    </sheetView>
  </sheetViews>
  <sheetFormatPr defaultColWidth="9.140625" defaultRowHeight="12.75"/>
  <cols>
    <col min="1" max="1" width="5.57421875" style="129" customWidth="1"/>
    <col min="2" max="2" width="26.00390625" style="129" customWidth="1"/>
    <col min="3" max="3" width="18.421875" style="129" customWidth="1"/>
    <col min="4" max="4" width="14.28125" style="129" customWidth="1"/>
    <col min="5" max="5" width="15.7109375" style="140" customWidth="1"/>
    <col min="6" max="6" width="15.00390625" style="140" customWidth="1"/>
    <col min="7" max="7" width="13.57421875" style="129" customWidth="1"/>
    <col min="8" max="16384" width="9.140625" style="129" customWidth="1"/>
  </cols>
  <sheetData>
    <row r="1" spans="1:7" ht="18">
      <c r="A1" s="248" t="s">
        <v>427</v>
      </c>
      <c r="B1" s="248"/>
      <c r="C1" s="248"/>
      <c r="D1" s="248"/>
      <c r="E1" s="248"/>
      <c r="F1" s="248"/>
      <c r="G1" s="248"/>
    </row>
    <row r="2" spans="1:7" ht="18">
      <c r="A2" s="248" t="s">
        <v>412</v>
      </c>
      <c r="B2" s="248"/>
      <c r="C2" s="248"/>
      <c r="D2" s="248"/>
      <c r="E2" s="248"/>
      <c r="F2" s="248"/>
      <c r="G2" s="248"/>
    </row>
    <row r="4" spans="1:7" ht="12.75" customHeight="1">
      <c r="A4" s="231" t="s">
        <v>0</v>
      </c>
      <c r="B4" s="231" t="s">
        <v>1</v>
      </c>
      <c r="C4" s="231" t="s">
        <v>2</v>
      </c>
      <c r="D4" s="231" t="s">
        <v>3</v>
      </c>
      <c r="E4" s="249" t="s">
        <v>359</v>
      </c>
      <c r="F4" s="249" t="s">
        <v>170</v>
      </c>
      <c r="G4" s="233" t="s">
        <v>182</v>
      </c>
    </row>
    <row r="5" spans="1:7" ht="13.5" thickBot="1">
      <c r="A5" s="232"/>
      <c r="B5" s="232"/>
      <c r="C5" s="232"/>
      <c r="D5" s="232"/>
      <c r="E5" s="250"/>
      <c r="F5" s="250"/>
      <c r="G5" s="234"/>
    </row>
    <row r="6" spans="1:7" ht="30" customHeight="1" thickTop="1">
      <c r="A6" s="134">
        <v>1</v>
      </c>
      <c r="B6" s="57" t="s">
        <v>27</v>
      </c>
      <c r="C6" s="9" t="s">
        <v>22</v>
      </c>
      <c r="D6" s="134" t="s">
        <v>12</v>
      </c>
      <c r="E6" s="135">
        <f>Sheet1!E20</f>
        <v>84000000</v>
      </c>
      <c r="F6" s="136">
        <f>Sheet1!K20</f>
        <v>8932432.07340138</v>
      </c>
      <c r="G6" s="141">
        <v>1</v>
      </c>
    </row>
    <row r="7" spans="1:7" ht="30" customHeight="1">
      <c r="A7" s="142">
        <v>2</v>
      </c>
      <c r="B7" s="58" t="s">
        <v>19</v>
      </c>
      <c r="C7" s="12" t="s">
        <v>17</v>
      </c>
      <c r="D7" s="13" t="s">
        <v>9</v>
      </c>
      <c r="E7" s="137">
        <f>Sheet1!E15+Sheet1!F15</f>
        <v>29600000</v>
      </c>
      <c r="F7" s="138">
        <f>Sheet1!K15+Sheet1!K16</f>
        <v>2924615.274577729</v>
      </c>
      <c r="G7" s="143">
        <v>2</v>
      </c>
    </row>
    <row r="8" spans="1:7" ht="30" customHeight="1">
      <c r="A8" s="142">
        <v>3</v>
      </c>
      <c r="B8" s="58" t="s">
        <v>21</v>
      </c>
      <c r="C8" s="12" t="s">
        <v>18</v>
      </c>
      <c r="D8" s="13" t="s">
        <v>9</v>
      </c>
      <c r="E8" s="137">
        <f>Sheet1!E17</f>
        <v>13050000</v>
      </c>
      <c r="F8" s="138">
        <f>Sheet1!K17</f>
        <v>1548115.2210462862</v>
      </c>
      <c r="G8" s="143">
        <v>3</v>
      </c>
    </row>
    <row r="9" spans="1:7" ht="30" customHeight="1">
      <c r="A9" s="142">
        <v>4</v>
      </c>
      <c r="B9" s="58" t="s">
        <v>23</v>
      </c>
      <c r="C9" s="12" t="s">
        <v>20</v>
      </c>
      <c r="D9" s="13" t="s">
        <v>9</v>
      </c>
      <c r="E9" s="137">
        <f>Sheet1!E18</f>
        <v>20250000</v>
      </c>
      <c r="F9" s="138">
        <f>Sheet1!K18</f>
        <v>2507489.447078093</v>
      </c>
      <c r="G9" s="143">
        <v>4</v>
      </c>
    </row>
    <row r="10" spans="1:7" ht="30" customHeight="1">
      <c r="A10" s="142">
        <v>5</v>
      </c>
      <c r="B10" s="12" t="s">
        <v>389</v>
      </c>
      <c r="C10" s="12"/>
      <c r="D10" s="13" t="s">
        <v>9</v>
      </c>
      <c r="E10" s="137">
        <f>Sheet1!E105</f>
        <v>10900000</v>
      </c>
      <c r="F10" s="138">
        <f>Sheet1!K105</f>
        <v>1450469.8618840103</v>
      </c>
      <c r="G10" s="143">
        <v>5</v>
      </c>
    </row>
    <row r="11" spans="1:7" ht="30" customHeight="1">
      <c r="A11" s="142">
        <v>6</v>
      </c>
      <c r="B11" s="12" t="s">
        <v>360</v>
      </c>
      <c r="C11" s="12"/>
      <c r="D11" s="13" t="s">
        <v>9</v>
      </c>
      <c r="E11" s="137">
        <f>Sheet1!E106</f>
        <v>36100000</v>
      </c>
      <c r="F11" s="138">
        <f>Sheet1!K106</f>
        <v>3915139.652995334</v>
      </c>
      <c r="G11" s="143">
        <v>6</v>
      </c>
    </row>
    <row r="12" spans="1:7" ht="30" customHeight="1">
      <c r="A12" s="142">
        <v>7</v>
      </c>
      <c r="B12" s="12" t="s">
        <v>361</v>
      </c>
      <c r="C12" s="12"/>
      <c r="D12" s="13" t="s">
        <v>9</v>
      </c>
      <c r="E12" s="137">
        <f>Sheet1!E107</f>
        <v>17700000</v>
      </c>
      <c r="F12" s="138">
        <f>Sheet1!K107</f>
        <v>2047571.7420251612</v>
      </c>
      <c r="G12" s="143">
        <v>7</v>
      </c>
    </row>
    <row r="13" spans="1:7" ht="30" customHeight="1">
      <c r="A13" s="142">
        <v>8</v>
      </c>
      <c r="B13" s="96" t="s">
        <v>378</v>
      </c>
      <c r="C13" s="12"/>
      <c r="D13" s="13" t="s">
        <v>9</v>
      </c>
      <c r="E13" s="137">
        <f>Sheet1!E123</f>
        <v>20100000</v>
      </c>
      <c r="F13" s="138">
        <f>Sheet1!K123</f>
        <v>2305205.817369097</v>
      </c>
      <c r="G13" s="143">
        <v>8</v>
      </c>
    </row>
    <row r="14" spans="1:7" ht="30" customHeight="1">
      <c r="A14" s="142">
        <v>9</v>
      </c>
      <c r="B14" s="161" t="s">
        <v>396</v>
      </c>
      <c r="C14" s="12"/>
      <c r="D14" s="13" t="s">
        <v>9</v>
      </c>
      <c r="E14" s="137">
        <f>Sheet1!E126</f>
        <v>3700000</v>
      </c>
      <c r="F14" s="138">
        <f>Sheet1!K126</f>
        <v>587955.6358522037</v>
      </c>
      <c r="G14" s="143">
        <v>9</v>
      </c>
    </row>
    <row r="15" spans="1:7" ht="30" customHeight="1">
      <c r="A15" s="142">
        <v>10</v>
      </c>
      <c r="B15" s="96" t="s">
        <v>365</v>
      </c>
      <c r="C15" s="12"/>
      <c r="D15" s="13" t="s">
        <v>9</v>
      </c>
      <c r="E15" s="137">
        <f>Sheet1!E112+Sheet1!F112</f>
        <v>7300000</v>
      </c>
      <c r="F15" s="138">
        <f>Sheet1!K112+Sheet1!K113</f>
        <v>1122662.9272044208</v>
      </c>
      <c r="G15" s="143">
        <v>10</v>
      </c>
    </row>
    <row r="16" spans="1:7" ht="30" customHeight="1">
      <c r="A16" s="142"/>
      <c r="B16" s="96"/>
      <c r="C16" s="12"/>
      <c r="D16" s="13"/>
      <c r="E16" s="137"/>
      <c r="F16" s="138"/>
      <c r="G16" s="143"/>
    </row>
    <row r="17" spans="1:6" ht="30" customHeight="1">
      <c r="A17" s="144"/>
      <c r="B17" s="145"/>
      <c r="C17" s="145"/>
      <c r="D17" s="149" t="s">
        <v>372</v>
      </c>
      <c r="E17" s="176">
        <f>SUM(E6:E16)</f>
        <v>242700000</v>
      </c>
      <c r="F17" s="176">
        <f>SUM(F6:F16)</f>
        <v>27341657.65343371</v>
      </c>
    </row>
    <row r="18" spans="1:6" ht="30" customHeight="1">
      <c r="A18" s="144"/>
      <c r="B18" s="145"/>
      <c r="C18" s="145"/>
      <c r="D18" s="144"/>
      <c r="E18" s="147"/>
      <c r="F18" s="148"/>
    </row>
    <row r="19" spans="1:6" ht="15">
      <c r="A19" s="145"/>
      <c r="B19" s="145"/>
      <c r="C19" s="145"/>
      <c r="D19" s="144"/>
      <c r="E19" s="147"/>
      <c r="F19" s="148"/>
    </row>
    <row r="20" spans="1:6" s="179" customFormat="1" ht="30" customHeight="1">
      <c r="A20" s="177"/>
      <c r="B20" s="177"/>
      <c r="C20" s="177">
        <f>10+32+27+5+24+12</f>
        <v>110</v>
      </c>
      <c r="D20" s="251"/>
      <c r="E20" s="178">
        <f>E17+sd!E39+smp!E34+ysn!E12+koperasi!E31+lain!E19</f>
        <v>2232770981</v>
      </c>
      <c r="F20" s="148">
        <f>Sheet1!E137+Sheet1!F137</f>
        <v>2232770981</v>
      </c>
    </row>
    <row r="21" spans="4:6" s="179" customFormat="1" ht="30" customHeight="1">
      <c r="D21" s="180"/>
      <c r="E21" s="181">
        <f>F17+sd!F39+smp!F34+ysn!F12+koperasi!F31+lain!F19</f>
        <v>267048173.36620387</v>
      </c>
      <c r="F21" s="182">
        <f>Sheet1!K137</f>
        <v>267048173.36620396</v>
      </c>
    </row>
  </sheetData>
  <sheetProtection/>
  <mergeCells count="9">
    <mergeCell ref="A2:G2"/>
    <mergeCell ref="A1:G1"/>
    <mergeCell ref="G4:G5"/>
    <mergeCell ref="A4:A5"/>
    <mergeCell ref="B4:B5"/>
    <mergeCell ref="C4:C5"/>
    <mergeCell ref="D4:D5"/>
    <mergeCell ref="E4:E5"/>
    <mergeCell ref="F4:F5"/>
  </mergeCells>
  <printOptions horizontalCentered="1"/>
  <pageMargins left="0" right="0" top="0.7480314960629921" bottom="0.7480314960629921" header="0" footer="0"/>
  <pageSetup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3">
      <selection activeCell="F6" sqref="F6:F37"/>
    </sheetView>
  </sheetViews>
  <sheetFormatPr defaultColWidth="9.140625" defaultRowHeight="12.75"/>
  <cols>
    <col min="1" max="1" width="5.57421875" style="129" customWidth="1"/>
    <col min="2" max="2" width="31.8515625" style="129" customWidth="1"/>
    <col min="3" max="3" width="18.57421875" style="183" customWidth="1"/>
    <col min="4" max="4" width="14.140625" style="129" customWidth="1"/>
    <col min="5" max="5" width="16.421875" style="129" customWidth="1"/>
    <col min="6" max="6" width="17.00390625" style="129" customWidth="1"/>
    <col min="7" max="7" width="16.28125" style="129" customWidth="1"/>
    <col min="8" max="16384" width="9.140625" style="129" customWidth="1"/>
  </cols>
  <sheetData>
    <row r="1" spans="1:7" ht="18">
      <c r="A1" s="248" t="s">
        <v>427</v>
      </c>
      <c r="B1" s="248"/>
      <c r="C1" s="248"/>
      <c r="D1" s="248"/>
      <c r="E1" s="248"/>
      <c r="F1" s="248"/>
      <c r="G1" s="248"/>
    </row>
    <row r="2" spans="1:7" ht="18">
      <c r="A2" s="248" t="s">
        <v>428</v>
      </c>
      <c r="B2" s="248"/>
      <c r="C2" s="248"/>
      <c r="D2" s="248"/>
      <c r="E2" s="248"/>
      <c r="F2" s="248"/>
      <c r="G2" s="248"/>
    </row>
    <row r="3" spans="5:6" ht="12.75">
      <c r="E3" s="140"/>
      <c r="F3" s="140"/>
    </row>
    <row r="4" spans="1:7" ht="12.75">
      <c r="A4" s="231" t="s">
        <v>0</v>
      </c>
      <c r="B4" s="231" t="s">
        <v>1</v>
      </c>
      <c r="C4" s="231" t="s">
        <v>2</v>
      </c>
      <c r="D4" s="231" t="s">
        <v>3</v>
      </c>
      <c r="E4" s="249" t="s">
        <v>359</v>
      </c>
      <c r="F4" s="249" t="s">
        <v>170</v>
      </c>
      <c r="G4" s="233" t="s">
        <v>182</v>
      </c>
    </row>
    <row r="5" spans="1:7" ht="13.5" thickBot="1">
      <c r="A5" s="232"/>
      <c r="B5" s="232"/>
      <c r="C5" s="232"/>
      <c r="D5" s="232"/>
      <c r="E5" s="250"/>
      <c r="F5" s="250"/>
      <c r="G5" s="234"/>
    </row>
    <row r="6" spans="1:7" ht="30" customHeight="1" thickTop="1">
      <c r="A6" s="134">
        <v>1</v>
      </c>
      <c r="B6" s="58" t="s">
        <v>25</v>
      </c>
      <c r="C6" s="12" t="s">
        <v>332</v>
      </c>
      <c r="D6" s="13" t="s">
        <v>26</v>
      </c>
      <c r="E6" s="135">
        <f>Sheet1!E19</f>
        <v>25900000</v>
      </c>
      <c r="F6" s="136">
        <f>Sheet1!K19</f>
        <v>3075762.8327836078</v>
      </c>
      <c r="G6" s="141">
        <v>1</v>
      </c>
    </row>
    <row r="7" spans="1:7" ht="30" customHeight="1">
      <c r="A7" s="142">
        <v>2</v>
      </c>
      <c r="B7" s="58" t="s">
        <v>29</v>
      </c>
      <c r="C7" s="139" t="s">
        <v>24</v>
      </c>
      <c r="D7" s="13" t="s">
        <v>9</v>
      </c>
      <c r="E7" s="137">
        <f>Sheet1!E21</f>
        <v>14400000</v>
      </c>
      <c r="F7" s="138">
        <f>Sheet1!K21</f>
        <v>2566747.8884272496</v>
      </c>
      <c r="G7" s="143">
        <v>2</v>
      </c>
    </row>
    <row r="8" spans="1:7" ht="30" customHeight="1">
      <c r="A8" s="142">
        <v>3</v>
      </c>
      <c r="B8" s="58" t="s">
        <v>33</v>
      </c>
      <c r="C8" s="139" t="s">
        <v>28</v>
      </c>
      <c r="D8" s="13" t="s">
        <v>9</v>
      </c>
      <c r="E8" s="137">
        <f>Sheet1!E22</f>
        <v>10400000</v>
      </c>
      <c r="F8" s="138">
        <f>Sheet1!K22</f>
        <v>1435984.4295206906</v>
      </c>
      <c r="G8" s="143">
        <v>3</v>
      </c>
    </row>
    <row r="9" spans="1:7" ht="30" customHeight="1">
      <c r="A9" s="142">
        <v>4</v>
      </c>
      <c r="B9" s="58" t="s">
        <v>35</v>
      </c>
      <c r="C9" s="139" t="s">
        <v>30</v>
      </c>
      <c r="D9" s="13" t="s">
        <v>9</v>
      </c>
      <c r="E9" s="137">
        <f>Sheet1!E23</f>
        <v>7350000</v>
      </c>
      <c r="F9" s="138">
        <f>Sheet1!K23</f>
        <v>962777.2921044391</v>
      </c>
      <c r="G9" s="143">
        <v>4</v>
      </c>
    </row>
    <row r="10" spans="1:7" ht="30" customHeight="1">
      <c r="A10" s="142">
        <v>5</v>
      </c>
      <c r="B10" s="58" t="s">
        <v>39</v>
      </c>
      <c r="C10" s="139" t="s">
        <v>32</v>
      </c>
      <c r="D10" s="13" t="s">
        <v>9</v>
      </c>
      <c r="E10" s="137">
        <f>Sheet1!E24</f>
        <v>169800000</v>
      </c>
      <c r="F10" s="138">
        <f>Sheet1!K24</f>
        <v>18684908.26694708</v>
      </c>
      <c r="G10" s="143">
        <v>5</v>
      </c>
    </row>
    <row r="11" spans="1:7" ht="30" customHeight="1">
      <c r="A11" s="142">
        <v>6</v>
      </c>
      <c r="B11" s="58" t="s">
        <v>41</v>
      </c>
      <c r="C11" s="139" t="s">
        <v>34</v>
      </c>
      <c r="D11" s="13" t="s">
        <v>9</v>
      </c>
      <c r="E11" s="137">
        <f>Sheet1!E25</f>
        <v>28700000</v>
      </c>
      <c r="F11" s="138">
        <f>Sheet1!K25</f>
        <v>3627227.2540181996</v>
      </c>
      <c r="G11" s="143">
        <v>6</v>
      </c>
    </row>
    <row r="12" spans="1:7" ht="30" customHeight="1">
      <c r="A12" s="142">
        <v>7</v>
      </c>
      <c r="B12" s="58" t="s">
        <v>42</v>
      </c>
      <c r="C12" s="139" t="s">
        <v>36</v>
      </c>
      <c r="D12" s="13" t="s">
        <v>9</v>
      </c>
      <c r="E12" s="137">
        <f>Sheet1!E26</f>
        <v>14400000</v>
      </c>
      <c r="F12" s="138">
        <f>Sheet1!K26</f>
        <v>1972747.8884272496</v>
      </c>
      <c r="G12" s="143">
        <v>7</v>
      </c>
    </row>
    <row r="13" spans="1:7" ht="30" customHeight="1">
      <c r="A13" s="142">
        <v>8</v>
      </c>
      <c r="B13" s="58" t="s">
        <v>44</v>
      </c>
      <c r="C13" s="139" t="s">
        <v>38</v>
      </c>
      <c r="D13" s="13" t="s">
        <v>9</v>
      </c>
      <c r="E13" s="137">
        <f>Sheet1!E27</f>
        <v>154500000</v>
      </c>
      <c r="F13" s="138">
        <f>Sheet1!K27</f>
        <v>16073738.036629489</v>
      </c>
      <c r="G13" s="143">
        <v>8</v>
      </c>
    </row>
    <row r="14" spans="1:7" ht="30" customHeight="1">
      <c r="A14" s="142">
        <v>9</v>
      </c>
      <c r="B14" s="58" t="s">
        <v>46</v>
      </c>
      <c r="C14" s="139" t="s">
        <v>40</v>
      </c>
      <c r="D14" s="13" t="s">
        <v>9</v>
      </c>
      <c r="E14" s="137">
        <f>Sheet1!E28</f>
        <v>3675000</v>
      </c>
      <c r="F14" s="138">
        <f>Sheet1!K28</f>
        <v>845388.3642340377</v>
      </c>
      <c r="G14" s="143">
        <v>9</v>
      </c>
    </row>
    <row r="15" spans="1:7" ht="30" customHeight="1">
      <c r="A15" s="142">
        <v>10</v>
      </c>
      <c r="B15" s="58" t="s">
        <v>48</v>
      </c>
      <c r="C15" s="139" t="s">
        <v>331</v>
      </c>
      <c r="D15" s="13" t="s">
        <v>9</v>
      </c>
      <c r="E15" s="137">
        <f>Sheet1!E29</f>
        <v>11475000</v>
      </c>
      <c r="F15" s="138">
        <f>Sheet1!K29</f>
        <v>1386377.1091018284</v>
      </c>
      <c r="G15" s="143">
        <v>10</v>
      </c>
    </row>
    <row r="16" spans="1:7" ht="30" customHeight="1">
      <c r="A16" s="142">
        <v>11</v>
      </c>
      <c r="B16" s="58" t="s">
        <v>52</v>
      </c>
      <c r="C16" s="139" t="s">
        <v>45</v>
      </c>
      <c r="D16" s="13" t="s">
        <v>9</v>
      </c>
      <c r="E16" s="137">
        <f>Sheet1!E30</f>
        <v>31500000</v>
      </c>
      <c r="F16" s="138">
        <f>Sheet1!K30</f>
        <v>3442761.675252791</v>
      </c>
      <c r="G16" s="143">
        <v>12</v>
      </c>
    </row>
    <row r="17" spans="1:7" ht="30" customHeight="1">
      <c r="A17" s="142">
        <v>12</v>
      </c>
      <c r="B17" s="58" t="s">
        <v>54</v>
      </c>
      <c r="C17" s="139" t="s">
        <v>330</v>
      </c>
      <c r="D17" s="13" t="s">
        <v>9</v>
      </c>
      <c r="E17" s="137">
        <f>Sheet1!E31</f>
        <v>7000000</v>
      </c>
      <c r="F17" s="138">
        <f>Sheet1!K31</f>
        <v>1682835.4894501152</v>
      </c>
      <c r="G17" s="143">
        <v>13</v>
      </c>
    </row>
    <row r="18" spans="1:7" ht="30" customHeight="1">
      <c r="A18" s="142">
        <v>13</v>
      </c>
      <c r="B18" s="58" t="s">
        <v>57</v>
      </c>
      <c r="C18" s="139" t="s">
        <v>328</v>
      </c>
      <c r="D18" s="13" t="s">
        <v>9</v>
      </c>
      <c r="E18" s="137">
        <f>Sheet1!E33</f>
        <v>9100000</v>
      </c>
      <c r="F18" s="138">
        <f>Sheet1!K33</f>
        <v>1142486.3053760587</v>
      </c>
      <c r="G18" s="143">
        <v>14</v>
      </c>
    </row>
    <row r="19" spans="1:7" ht="30" customHeight="1">
      <c r="A19" s="142">
        <v>14</v>
      </c>
      <c r="B19" s="58" t="s">
        <v>59</v>
      </c>
      <c r="C19" s="139" t="s">
        <v>47</v>
      </c>
      <c r="D19" s="13" t="s">
        <v>9</v>
      </c>
      <c r="E19" s="137">
        <f>Sheet1!E34</f>
        <v>63500000</v>
      </c>
      <c r="F19" s="138">
        <f>Sheet1!K34</f>
        <v>6844869.346505266</v>
      </c>
      <c r="G19" s="143">
        <v>15</v>
      </c>
    </row>
    <row r="20" spans="1:7" ht="30" customHeight="1">
      <c r="A20" s="142">
        <v>15</v>
      </c>
      <c r="B20" s="58" t="s">
        <v>61</v>
      </c>
      <c r="C20" s="139" t="s">
        <v>49</v>
      </c>
      <c r="D20" s="13" t="s">
        <v>9</v>
      </c>
      <c r="E20" s="137">
        <f>Sheet1!E35</f>
        <v>14400000</v>
      </c>
      <c r="F20" s="138">
        <f>Sheet1!K35</f>
        <v>1709947.8884272496</v>
      </c>
      <c r="G20" s="143">
        <v>16</v>
      </c>
    </row>
    <row r="21" spans="1:7" ht="30" customHeight="1">
      <c r="A21" s="142">
        <v>16</v>
      </c>
      <c r="B21" s="58" t="s">
        <v>63</v>
      </c>
      <c r="C21" s="139" t="s">
        <v>50</v>
      </c>
      <c r="D21" s="13" t="s">
        <v>9</v>
      </c>
      <c r="E21" s="137">
        <f>Sheet1!E36</f>
        <v>18375000</v>
      </c>
      <c r="F21" s="138">
        <f>Sheet1!K36</f>
        <v>2735968.0757156434</v>
      </c>
      <c r="G21" s="143">
        <v>17</v>
      </c>
    </row>
    <row r="22" spans="1:7" ht="30" customHeight="1">
      <c r="A22" s="142">
        <v>17</v>
      </c>
      <c r="B22" s="58" t="s">
        <v>66</v>
      </c>
      <c r="C22" s="139" t="s">
        <v>53</v>
      </c>
      <c r="D22" s="13" t="s">
        <v>9</v>
      </c>
      <c r="E22" s="137">
        <f>Sheet1!E37</f>
        <v>14400000</v>
      </c>
      <c r="F22" s="138">
        <f>Sheet1!K37</f>
        <v>1926747.8884272496</v>
      </c>
      <c r="G22" s="143">
        <v>18</v>
      </c>
    </row>
    <row r="23" spans="1:7" ht="30" customHeight="1">
      <c r="A23" s="142">
        <v>18</v>
      </c>
      <c r="B23" s="58" t="s">
        <v>68</v>
      </c>
      <c r="C23" s="139" t="s">
        <v>55</v>
      </c>
      <c r="D23" s="13" t="s">
        <v>9</v>
      </c>
      <c r="E23" s="137">
        <f>Sheet1!E38</f>
        <v>14400000</v>
      </c>
      <c r="F23" s="138">
        <f>Sheet1!K38</f>
        <v>1786747.8884272496</v>
      </c>
      <c r="G23" s="143">
        <v>19</v>
      </c>
    </row>
    <row r="24" spans="1:7" ht="30" customHeight="1">
      <c r="A24" s="142">
        <v>19</v>
      </c>
      <c r="B24" s="58" t="s">
        <v>71</v>
      </c>
      <c r="C24" s="139" t="s">
        <v>58</v>
      </c>
      <c r="D24" s="13" t="s">
        <v>9</v>
      </c>
      <c r="E24" s="137">
        <f>Sheet1!E39</f>
        <v>8850000</v>
      </c>
      <c r="F24" s="138">
        <f>Sheet1!K39</f>
        <v>1204493.5891943988</v>
      </c>
      <c r="G24" s="143">
        <v>20</v>
      </c>
    </row>
    <row r="25" spans="1:7" ht="30" customHeight="1">
      <c r="A25" s="142">
        <v>20</v>
      </c>
      <c r="B25" s="58" t="s">
        <v>73</v>
      </c>
      <c r="C25" s="139" t="s">
        <v>60</v>
      </c>
      <c r="D25" s="13" t="s">
        <v>9</v>
      </c>
      <c r="E25" s="137">
        <f>Sheet1!E40</f>
        <v>3675000</v>
      </c>
      <c r="F25" s="138">
        <f>Sheet1!K40</f>
        <v>585388.3642340377</v>
      </c>
      <c r="G25" s="143">
        <v>21</v>
      </c>
    </row>
    <row r="26" spans="1:7" ht="30" customHeight="1">
      <c r="A26" s="142">
        <v>21</v>
      </c>
      <c r="B26" s="58" t="s">
        <v>110</v>
      </c>
      <c r="C26" s="12" t="s">
        <v>94</v>
      </c>
      <c r="D26" s="13" t="s">
        <v>9</v>
      </c>
      <c r="E26" s="137">
        <f>Sheet1!E60</f>
        <v>12350000</v>
      </c>
      <c r="F26" s="138">
        <f>Sheet1!K60</f>
        <v>1476231.6157376382</v>
      </c>
      <c r="G26" s="143">
        <v>22</v>
      </c>
    </row>
    <row r="27" spans="1:7" ht="30" customHeight="1">
      <c r="A27" s="142">
        <v>22</v>
      </c>
      <c r="B27" s="58" t="s">
        <v>120</v>
      </c>
      <c r="C27" s="12" t="s">
        <v>326</v>
      </c>
      <c r="D27" s="13" t="s">
        <v>9</v>
      </c>
      <c r="E27" s="137">
        <f>Sheet1!E67</f>
        <v>15850000</v>
      </c>
      <c r="F27" s="138">
        <f>Sheet1!K67</f>
        <v>1835649.6422808776</v>
      </c>
      <c r="G27" s="143">
        <v>23</v>
      </c>
    </row>
    <row r="28" spans="1:7" ht="30" customHeight="1">
      <c r="A28" s="142">
        <v>23</v>
      </c>
      <c r="B28" s="58" t="s">
        <v>130</v>
      </c>
      <c r="C28" s="12" t="s">
        <v>109</v>
      </c>
      <c r="D28" s="13" t="s">
        <v>9</v>
      </c>
      <c r="E28" s="137">
        <f>Sheet1!E75</f>
        <v>13950000</v>
      </c>
      <c r="F28" s="138">
        <f>Sheet1!K75</f>
        <v>1640536.999300262</v>
      </c>
      <c r="G28" s="143">
        <v>24</v>
      </c>
    </row>
    <row r="29" spans="1:7" ht="30" customHeight="1">
      <c r="A29" s="142">
        <v>24</v>
      </c>
      <c r="B29" s="60" t="s">
        <v>300</v>
      </c>
      <c r="C29" s="12" t="s">
        <v>143</v>
      </c>
      <c r="D29" s="13" t="s">
        <v>9</v>
      </c>
      <c r="E29" s="137">
        <f>Sheet1!E80</f>
        <v>6200000</v>
      </c>
      <c r="F29" s="138">
        <f>Sheet1!K80</f>
        <v>964682.7976688034</v>
      </c>
      <c r="G29" s="143">
        <v>25</v>
      </c>
    </row>
    <row r="30" spans="1:7" ht="30" customHeight="1">
      <c r="A30" s="142">
        <v>25</v>
      </c>
      <c r="B30" s="12" t="s">
        <v>337</v>
      </c>
      <c r="C30" s="12" t="s">
        <v>166</v>
      </c>
      <c r="D30" s="13" t="s">
        <v>9</v>
      </c>
      <c r="E30" s="137">
        <f>Sheet1!E81</f>
        <v>4750000</v>
      </c>
      <c r="F30" s="138">
        <f>Sheet1!K81</f>
        <v>850497.0438151755</v>
      </c>
      <c r="G30" s="143">
        <v>26</v>
      </c>
    </row>
    <row r="31" spans="1:7" ht="30" customHeight="1">
      <c r="A31" s="142">
        <v>26</v>
      </c>
      <c r="B31" s="12" t="s">
        <v>315</v>
      </c>
      <c r="C31" s="12" t="s">
        <v>150</v>
      </c>
      <c r="D31" s="13" t="s">
        <v>9</v>
      </c>
      <c r="E31" s="137">
        <f>Sheet1!E84</f>
        <v>20900000</v>
      </c>
      <c r="F31" s="138">
        <f>Sheet1!K84</f>
        <v>2610238.5091504087</v>
      </c>
      <c r="G31" s="143">
        <v>27</v>
      </c>
    </row>
    <row r="32" spans="1:7" ht="30" customHeight="1">
      <c r="A32" s="142">
        <v>27</v>
      </c>
      <c r="B32" s="96" t="s">
        <v>362</v>
      </c>
      <c r="C32" s="12"/>
      <c r="D32" s="13" t="s">
        <v>26</v>
      </c>
      <c r="E32" s="137">
        <f>Sheet1!E108</f>
        <v>20800000</v>
      </c>
      <c r="F32" s="138">
        <f>Sheet1!K108</f>
        <v>2389905.422677745</v>
      </c>
      <c r="G32" s="143">
        <v>28</v>
      </c>
    </row>
    <row r="33" spans="1:7" ht="30" customHeight="1">
      <c r="A33" s="142">
        <v>28</v>
      </c>
      <c r="B33" s="96" t="s">
        <v>363</v>
      </c>
      <c r="C33" s="12"/>
      <c r="D33" s="13" t="s">
        <v>26</v>
      </c>
      <c r="E33" s="137">
        <f>Sheet1!E109+Sheet1!F109</f>
        <v>95100000</v>
      </c>
      <c r="F33" s="138">
        <f>Sheet1!K109+Sheet1!K110</f>
        <v>11037958.453106886</v>
      </c>
      <c r="G33" s="143">
        <v>29</v>
      </c>
    </row>
    <row r="34" spans="1:7" ht="30" customHeight="1">
      <c r="A34" s="142">
        <v>29</v>
      </c>
      <c r="B34" s="96" t="s">
        <v>364</v>
      </c>
      <c r="C34" s="12"/>
      <c r="D34" s="13" t="s">
        <v>26</v>
      </c>
      <c r="E34" s="137">
        <f>Sheet1!E111</f>
        <v>6900000</v>
      </c>
      <c r="F34" s="138">
        <f>Sheet1!K111</f>
        <v>980566.4029774512</v>
      </c>
      <c r="G34" s="143">
        <v>31</v>
      </c>
    </row>
    <row r="35" spans="1:7" ht="30" customHeight="1">
      <c r="A35" s="142">
        <v>30</v>
      </c>
      <c r="B35" s="95" t="s">
        <v>356</v>
      </c>
      <c r="C35" s="12"/>
      <c r="D35" s="13" t="s">
        <v>26</v>
      </c>
      <c r="E35" s="137">
        <f>Sheet1!E116</f>
        <v>7800000</v>
      </c>
      <c r="F35" s="138">
        <f>Sheet1!K116</f>
        <v>1760188.181231427</v>
      </c>
      <c r="G35" s="143">
        <v>32</v>
      </c>
    </row>
    <row r="36" spans="1:7" ht="30" customHeight="1">
      <c r="A36" s="142">
        <v>31</v>
      </c>
      <c r="B36" s="58" t="s">
        <v>118</v>
      </c>
      <c r="C36" s="12" t="s">
        <v>100</v>
      </c>
      <c r="D36" s="13" t="s">
        <v>9</v>
      </c>
      <c r="E36" s="137">
        <f>Sheet1!E65</f>
        <v>10725000</v>
      </c>
      <c r="F36" s="138">
        <f>Sheet1!K65</f>
        <v>1309358.9605568484</v>
      </c>
      <c r="G36" s="143">
        <v>33</v>
      </c>
    </row>
    <row r="37" spans="1:7" ht="30" customHeight="1">
      <c r="A37" s="142">
        <v>32</v>
      </c>
      <c r="B37" s="58" t="s">
        <v>316</v>
      </c>
      <c r="C37" s="12" t="s">
        <v>152</v>
      </c>
      <c r="D37" s="13" t="s">
        <v>9</v>
      </c>
      <c r="E37" s="137">
        <f>Sheet1!E85</f>
        <v>4800000</v>
      </c>
      <c r="F37" s="138">
        <f>Sheet1!K85</f>
        <v>700915.5870515076</v>
      </c>
      <c r="G37" s="143">
        <v>34</v>
      </c>
    </row>
    <row r="38" spans="1:7" ht="30" customHeight="1">
      <c r="A38" s="142"/>
      <c r="B38" s="96"/>
      <c r="C38" s="139"/>
      <c r="D38" s="13"/>
      <c r="E38" s="137"/>
      <c r="F38" s="138"/>
      <c r="G38" s="143"/>
    </row>
    <row r="39" spans="1:7" ht="30" customHeight="1">
      <c r="A39" s="144"/>
      <c r="B39" s="145"/>
      <c r="C39" s="144"/>
      <c r="D39" s="100" t="s">
        <v>372</v>
      </c>
      <c r="E39" s="146">
        <f>SUM(E6:E38)</f>
        <v>845925000</v>
      </c>
      <c r="F39" s="146">
        <f>SUM(F6:F38)</f>
        <v>101250635.48875892</v>
      </c>
      <c r="G39" s="145"/>
    </row>
  </sheetData>
  <sheetProtection/>
  <mergeCells count="9">
    <mergeCell ref="A1:G1"/>
    <mergeCell ref="A4:A5"/>
    <mergeCell ref="B4:B5"/>
    <mergeCell ref="C4:C5"/>
    <mergeCell ref="D4:D5"/>
    <mergeCell ref="E4:E5"/>
    <mergeCell ref="F4:F5"/>
    <mergeCell ref="G4:G5"/>
    <mergeCell ref="A2:G2"/>
  </mergeCells>
  <printOptions horizontalCentered="1"/>
  <pageMargins left="0" right="0" top="0" bottom="0.3937007874015748" header="0" footer="0"/>
  <pageSetup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27">
      <selection activeCell="F6" sqref="F6:F32"/>
    </sheetView>
  </sheetViews>
  <sheetFormatPr defaultColWidth="9.140625" defaultRowHeight="12.75"/>
  <cols>
    <col min="1" max="1" width="5.57421875" style="129" customWidth="1"/>
    <col min="2" max="2" width="25.57421875" style="129" customWidth="1"/>
    <col min="3" max="3" width="18.57421875" style="183" customWidth="1"/>
    <col min="4" max="4" width="14.140625" style="129" customWidth="1"/>
    <col min="5" max="5" width="16.421875" style="129" customWidth="1"/>
    <col min="6" max="6" width="16.140625" style="129" customWidth="1"/>
    <col min="7" max="7" width="16.28125" style="129" customWidth="1"/>
    <col min="8" max="16384" width="9.140625" style="129" customWidth="1"/>
  </cols>
  <sheetData>
    <row r="1" spans="1:7" ht="18">
      <c r="A1" s="248" t="s">
        <v>427</v>
      </c>
      <c r="B1" s="248"/>
      <c r="C1" s="248"/>
      <c r="D1" s="248"/>
      <c r="E1" s="248"/>
      <c r="F1" s="248"/>
      <c r="G1" s="248"/>
    </row>
    <row r="2" spans="1:7" ht="18">
      <c r="A2" s="248" t="s">
        <v>413</v>
      </c>
      <c r="B2" s="248"/>
      <c r="C2" s="248"/>
      <c r="D2" s="248"/>
      <c r="E2" s="248"/>
      <c r="F2" s="248"/>
      <c r="G2" s="248"/>
    </row>
    <row r="3" spans="5:6" ht="12.75">
      <c r="E3" s="140"/>
      <c r="F3" s="140"/>
    </row>
    <row r="4" spans="1:7" ht="12.75" customHeight="1">
      <c r="A4" s="231" t="s">
        <v>0</v>
      </c>
      <c r="B4" s="231" t="s">
        <v>1</v>
      </c>
      <c r="C4" s="231" t="s">
        <v>2</v>
      </c>
      <c r="D4" s="231" t="s">
        <v>3</v>
      </c>
      <c r="E4" s="249" t="s">
        <v>359</v>
      </c>
      <c r="F4" s="249" t="s">
        <v>170</v>
      </c>
      <c r="G4" s="233" t="s">
        <v>182</v>
      </c>
    </row>
    <row r="5" spans="1:7" ht="13.5" thickBot="1">
      <c r="A5" s="232"/>
      <c r="B5" s="232"/>
      <c r="C5" s="232"/>
      <c r="D5" s="232"/>
      <c r="E5" s="250"/>
      <c r="F5" s="250"/>
      <c r="G5" s="234"/>
    </row>
    <row r="6" spans="1:7" ht="30" customHeight="1" thickTop="1">
      <c r="A6" s="134">
        <v>1</v>
      </c>
      <c r="B6" s="58" t="s">
        <v>79</v>
      </c>
      <c r="C6" s="12" t="s">
        <v>65</v>
      </c>
      <c r="D6" s="13" t="s">
        <v>76</v>
      </c>
      <c r="E6" s="135">
        <f>Sheet1!E43</f>
        <v>7250000</v>
      </c>
      <c r="F6" s="136">
        <f>Sheet1!K43</f>
        <v>1325308.205631775</v>
      </c>
      <c r="G6" s="141">
        <v>1</v>
      </c>
    </row>
    <row r="7" spans="1:7" ht="30" customHeight="1">
      <c r="A7" s="142">
        <v>2</v>
      </c>
      <c r="B7" s="58" t="s">
        <v>81</v>
      </c>
      <c r="C7" s="12" t="s">
        <v>333</v>
      </c>
      <c r="D7" s="13" t="s">
        <v>9</v>
      </c>
      <c r="E7" s="137">
        <f>Sheet1!E44</f>
        <v>7250000</v>
      </c>
      <c r="F7" s="138">
        <f>Sheet1!K44</f>
        <v>952508.2056317751</v>
      </c>
      <c r="G7" s="143">
        <v>2</v>
      </c>
    </row>
    <row r="8" spans="1:7" ht="30" customHeight="1">
      <c r="A8" s="142">
        <v>3</v>
      </c>
      <c r="B8" s="58" t="s">
        <v>82</v>
      </c>
      <c r="C8" s="12" t="s">
        <v>67</v>
      </c>
      <c r="D8" s="13" t="s">
        <v>9</v>
      </c>
      <c r="E8" s="137">
        <f>Sheet1!E45</f>
        <v>7250000</v>
      </c>
      <c r="F8" s="138">
        <f>Sheet1!K45</f>
        <v>952508.2056317751</v>
      </c>
      <c r="G8" s="143">
        <v>3</v>
      </c>
    </row>
    <row r="9" spans="1:7" ht="30" customHeight="1">
      <c r="A9" s="142">
        <v>4</v>
      </c>
      <c r="B9" s="58" t="s">
        <v>83</v>
      </c>
      <c r="C9" s="12" t="s">
        <v>69</v>
      </c>
      <c r="D9" s="13" t="s">
        <v>9</v>
      </c>
      <c r="E9" s="137">
        <f>Sheet1!E46</f>
        <v>28700000</v>
      </c>
      <c r="F9" s="138">
        <f>Sheet1!K46</f>
        <v>3155227.2540181996</v>
      </c>
      <c r="G9" s="143">
        <v>4</v>
      </c>
    </row>
    <row r="10" spans="1:7" ht="30" customHeight="1">
      <c r="A10" s="142">
        <v>5</v>
      </c>
      <c r="B10" s="58" t="s">
        <v>85</v>
      </c>
      <c r="C10" s="12" t="s">
        <v>70</v>
      </c>
      <c r="D10" s="13" t="s">
        <v>9</v>
      </c>
      <c r="E10" s="137">
        <f>Sheet1!E47</f>
        <v>30600000</v>
      </c>
      <c r="F10" s="138">
        <f>Sheet1!K47</f>
        <v>3959899.8969988152</v>
      </c>
      <c r="G10" s="143">
        <v>5</v>
      </c>
    </row>
    <row r="11" spans="1:7" ht="30" customHeight="1">
      <c r="A11" s="142">
        <v>6</v>
      </c>
      <c r="B11" s="58" t="s">
        <v>87</v>
      </c>
      <c r="C11" s="12" t="s">
        <v>72</v>
      </c>
      <c r="D11" s="13" t="s">
        <v>9</v>
      </c>
      <c r="E11" s="137">
        <f>Sheet1!E48</f>
        <v>7250000</v>
      </c>
      <c r="F11" s="138">
        <f>Sheet1!K48</f>
        <v>1316508.205631775</v>
      </c>
      <c r="G11" s="143">
        <v>6</v>
      </c>
    </row>
    <row r="12" spans="1:7" ht="30" customHeight="1">
      <c r="A12" s="142">
        <v>7</v>
      </c>
      <c r="B12" s="58" t="s">
        <v>90</v>
      </c>
      <c r="C12" s="12" t="s">
        <v>327</v>
      </c>
      <c r="D12" s="13" t="s">
        <v>9</v>
      </c>
      <c r="E12" s="137">
        <f>Sheet1!E50+Sheet1!F50</f>
        <v>34700000</v>
      </c>
      <c r="F12" s="138">
        <f>Sheet1!K50+Sheet1!K51</f>
        <v>3784853.7635065005</v>
      </c>
      <c r="G12" s="143">
        <v>7</v>
      </c>
    </row>
    <row r="13" spans="1:7" ht="30" customHeight="1">
      <c r="A13" s="142">
        <v>8</v>
      </c>
      <c r="B13" s="58" t="s">
        <v>101</v>
      </c>
      <c r="C13" s="12" t="s">
        <v>86</v>
      </c>
      <c r="D13" s="13" t="s">
        <v>9</v>
      </c>
      <c r="E13" s="137">
        <f>Sheet1!E56</f>
        <v>14400000</v>
      </c>
      <c r="F13" s="138">
        <f>Sheet1!K56</f>
        <v>1973147.8884272496</v>
      </c>
      <c r="G13" s="143">
        <v>8</v>
      </c>
    </row>
    <row r="14" spans="1:7" ht="30" customHeight="1">
      <c r="A14" s="142">
        <v>9</v>
      </c>
      <c r="B14" s="58" t="s">
        <v>103</v>
      </c>
      <c r="C14" s="12" t="s">
        <v>88</v>
      </c>
      <c r="D14" s="13" t="s">
        <v>9</v>
      </c>
      <c r="E14" s="137">
        <f>Sheet1!E57</f>
        <v>45300000</v>
      </c>
      <c r="F14" s="138">
        <f>Sheet1!K57</f>
        <v>4899895.608480421</v>
      </c>
      <c r="G14" s="143">
        <v>9</v>
      </c>
    </row>
    <row r="15" spans="1:7" ht="30" customHeight="1">
      <c r="A15" s="142">
        <v>10</v>
      </c>
      <c r="B15" s="58" t="s">
        <v>106</v>
      </c>
      <c r="C15" s="12" t="s">
        <v>91</v>
      </c>
      <c r="D15" s="13" t="s">
        <v>9</v>
      </c>
      <c r="E15" s="137">
        <f>Sheet1!E58</f>
        <v>17750000</v>
      </c>
      <c r="F15" s="138">
        <f>Sheet1!K58</f>
        <v>2418362.285261493</v>
      </c>
      <c r="G15" s="143">
        <v>10</v>
      </c>
    </row>
    <row r="16" spans="1:7" ht="30" customHeight="1">
      <c r="A16" s="142">
        <v>11</v>
      </c>
      <c r="B16" s="58" t="s">
        <v>108</v>
      </c>
      <c r="C16" s="12" t="s">
        <v>92</v>
      </c>
      <c r="D16" s="13" t="s">
        <v>9</v>
      </c>
      <c r="E16" s="137">
        <f>Sheet1!E59</f>
        <v>36650000</v>
      </c>
      <c r="F16" s="138">
        <f>Sheet1!K59</f>
        <v>4091619.628594986</v>
      </c>
      <c r="G16" s="143">
        <v>11</v>
      </c>
    </row>
    <row r="17" spans="1:7" ht="30" customHeight="1">
      <c r="A17" s="142">
        <v>12</v>
      </c>
      <c r="B17" s="58" t="s">
        <v>112</v>
      </c>
      <c r="C17" s="12" t="s">
        <v>96</v>
      </c>
      <c r="D17" s="13" t="s">
        <v>9</v>
      </c>
      <c r="E17" s="137">
        <f>Sheet1!E61</f>
        <v>6400000</v>
      </c>
      <c r="F17" s="138">
        <f>Sheet1!K61</f>
        <v>865220.9706141313</v>
      </c>
      <c r="G17" s="143">
        <v>12</v>
      </c>
    </row>
    <row r="18" spans="1:7" ht="30" customHeight="1">
      <c r="A18" s="142">
        <v>13</v>
      </c>
      <c r="B18" s="58" t="s">
        <v>114</v>
      </c>
      <c r="C18" s="12" t="s">
        <v>97</v>
      </c>
      <c r="D18" s="13" t="s">
        <v>9</v>
      </c>
      <c r="E18" s="137">
        <f>Sheet1!E62</f>
        <v>21650000</v>
      </c>
      <c r="F18" s="138">
        <f>Sheet1!K62</f>
        <v>2481257.0576953883</v>
      </c>
      <c r="G18" s="143">
        <v>13</v>
      </c>
    </row>
    <row r="19" spans="1:7" ht="30" customHeight="1">
      <c r="A19" s="142">
        <v>14</v>
      </c>
      <c r="B19" s="58" t="s">
        <v>116</v>
      </c>
      <c r="C19" s="12" t="s">
        <v>98</v>
      </c>
      <c r="D19" s="13" t="s">
        <v>9</v>
      </c>
      <c r="E19" s="137">
        <f>Sheet1!E63+Sheet1!F63</f>
        <v>21600000</v>
      </c>
      <c r="F19" s="138">
        <f>Sheet1!K63+Sheet1!K64</f>
        <v>2407045.61261601</v>
      </c>
      <c r="G19" s="143">
        <v>14</v>
      </c>
    </row>
    <row r="20" spans="1:7" ht="30" customHeight="1">
      <c r="A20" s="142">
        <v>15</v>
      </c>
      <c r="B20" s="58" t="s">
        <v>122</v>
      </c>
      <c r="C20" s="12" t="s">
        <v>325</v>
      </c>
      <c r="D20" s="13" t="s">
        <v>9</v>
      </c>
      <c r="E20" s="137">
        <f>Sheet1!E68</f>
        <v>3675000</v>
      </c>
      <c r="F20" s="138">
        <f>Sheet1!K68</f>
        <v>585388.3642340377</v>
      </c>
      <c r="G20" s="143">
        <v>15</v>
      </c>
    </row>
    <row r="21" spans="1:7" ht="30" customHeight="1">
      <c r="A21" s="142">
        <v>16</v>
      </c>
      <c r="B21" s="58" t="s">
        <v>124</v>
      </c>
      <c r="C21" s="12" t="s">
        <v>104</v>
      </c>
      <c r="D21" s="13" t="s">
        <v>9</v>
      </c>
      <c r="E21" s="137">
        <f>Sheet1!E69+Sheet1!F69</f>
        <v>34200000</v>
      </c>
      <c r="F21" s="138">
        <f>Sheet1!K69+Sheet1!K70</f>
        <v>3948880.4592840625</v>
      </c>
      <c r="G21" s="143">
        <v>16</v>
      </c>
    </row>
    <row r="22" spans="1:7" ht="30" customHeight="1">
      <c r="A22" s="142">
        <v>17</v>
      </c>
      <c r="B22" s="58" t="s">
        <v>125</v>
      </c>
      <c r="C22" s="12" t="s">
        <v>105</v>
      </c>
      <c r="D22" s="13" t="s">
        <v>9</v>
      </c>
      <c r="E22" s="137">
        <f>Sheet1!E71</f>
        <v>7250000</v>
      </c>
      <c r="F22" s="138">
        <f>Sheet1!K71</f>
        <v>1032508.2056317751</v>
      </c>
      <c r="G22" s="143">
        <v>17</v>
      </c>
    </row>
    <row r="23" spans="1:7" ht="30" customHeight="1">
      <c r="A23" s="142">
        <v>18</v>
      </c>
      <c r="B23" s="59" t="s">
        <v>301</v>
      </c>
      <c r="C23" s="12" t="s">
        <v>145</v>
      </c>
      <c r="D23" s="13" t="s">
        <v>9</v>
      </c>
      <c r="E23" s="137">
        <f>Sheet1!E73+Sheet1!F73</f>
        <v>36850000</v>
      </c>
      <c r="F23" s="138">
        <f>Sheet1!K73+Sheet1!K74</f>
        <v>3063369.8146557338</v>
      </c>
      <c r="G23" s="143">
        <v>18</v>
      </c>
    </row>
    <row r="24" spans="1:7" ht="30" customHeight="1">
      <c r="A24" s="142">
        <v>19</v>
      </c>
      <c r="B24" s="59" t="s">
        <v>298</v>
      </c>
      <c r="C24" s="12" t="s">
        <v>142</v>
      </c>
      <c r="D24" s="13" t="s">
        <v>9</v>
      </c>
      <c r="E24" s="137">
        <f>Sheet1!E79</f>
        <v>12100000</v>
      </c>
      <c r="F24" s="138">
        <f>Sheet1!K79</f>
        <v>1450558.8995559781</v>
      </c>
      <c r="G24" s="143">
        <v>19</v>
      </c>
    </row>
    <row r="25" spans="1:7" ht="30" customHeight="1">
      <c r="A25" s="142">
        <v>20</v>
      </c>
      <c r="B25" s="12" t="s">
        <v>335</v>
      </c>
      <c r="C25" s="12" t="s">
        <v>164</v>
      </c>
      <c r="D25" s="13" t="s">
        <v>9</v>
      </c>
      <c r="E25" s="137">
        <f>Sheet1!E82+Sheet1!F82</f>
        <v>14929394</v>
      </c>
      <c r="F25" s="138">
        <f>Sheet1!K82+Sheet1!K83</f>
        <v>1741608.617434847</v>
      </c>
      <c r="G25" s="143">
        <v>20</v>
      </c>
    </row>
    <row r="26" spans="1:7" ht="30" customHeight="1">
      <c r="A26" s="142">
        <v>21</v>
      </c>
      <c r="B26" s="12" t="s">
        <v>320</v>
      </c>
      <c r="C26" s="12" t="s">
        <v>334</v>
      </c>
      <c r="D26" s="13" t="s">
        <v>9</v>
      </c>
      <c r="E26" s="137">
        <f>Sheet1!E86</f>
        <v>10000000</v>
      </c>
      <c r="F26" s="138">
        <f>Sheet1!K86</f>
        <v>1514908.0836300345</v>
      </c>
      <c r="G26" s="143">
        <v>21</v>
      </c>
    </row>
    <row r="27" spans="1:7" ht="30" customHeight="1">
      <c r="A27" s="142">
        <v>22</v>
      </c>
      <c r="B27" s="12" t="s">
        <v>322</v>
      </c>
      <c r="C27" s="12" t="s">
        <v>160</v>
      </c>
      <c r="D27" s="13" t="s">
        <v>9</v>
      </c>
      <c r="E27" s="137">
        <f>Sheet1!E87</f>
        <v>7150000</v>
      </c>
      <c r="F27" s="138">
        <f>Sheet1!K87</f>
        <v>1022239.1191591112</v>
      </c>
      <c r="G27" s="143">
        <v>22</v>
      </c>
    </row>
    <row r="28" spans="1:7" ht="30" customHeight="1">
      <c r="A28" s="142">
        <v>23</v>
      </c>
      <c r="B28" s="96" t="s">
        <v>366</v>
      </c>
      <c r="C28" s="12"/>
      <c r="D28" s="13" t="s">
        <v>9</v>
      </c>
      <c r="E28" s="137">
        <f>Sheet1!E114+Sheet1!F114</f>
        <v>32800000</v>
      </c>
      <c r="F28" s="138">
        <f>Sheet1!K114+Sheet1!K115</f>
        <v>3700789.0571346493</v>
      </c>
      <c r="G28" s="143">
        <v>23</v>
      </c>
    </row>
    <row r="29" spans="1:7" ht="30" customHeight="1">
      <c r="A29" s="142">
        <v>24</v>
      </c>
      <c r="B29" s="97" t="s">
        <v>357</v>
      </c>
      <c r="C29" s="139"/>
      <c r="D29" s="13" t="s">
        <v>9</v>
      </c>
      <c r="E29" s="137">
        <f>Sheet1!E117</f>
        <v>7600000</v>
      </c>
      <c r="F29" s="138">
        <f>Sheet1!K117</f>
        <v>988450.0082860991</v>
      </c>
      <c r="G29" s="143">
        <v>24</v>
      </c>
    </row>
    <row r="30" spans="1:7" ht="30" customHeight="1">
      <c r="A30" s="142">
        <v>25</v>
      </c>
      <c r="B30" s="96" t="s">
        <v>385</v>
      </c>
      <c r="C30" s="12"/>
      <c r="D30" s="13" t="s">
        <v>9</v>
      </c>
      <c r="E30" s="137">
        <f>Sheet1!E124</f>
        <v>4600000</v>
      </c>
      <c r="F30" s="138">
        <f>Sheet1!K124</f>
        <v>960377.4141061795</v>
      </c>
      <c r="G30" s="143">
        <v>25</v>
      </c>
    </row>
    <row r="31" spans="1:7" ht="30" customHeight="1">
      <c r="A31" s="142">
        <v>26</v>
      </c>
      <c r="B31" s="161" t="s">
        <v>399</v>
      </c>
      <c r="C31" s="12"/>
      <c r="D31" s="13" t="s">
        <v>9</v>
      </c>
      <c r="E31" s="137">
        <f>Sheet1!E125</f>
        <v>3700000</v>
      </c>
      <c r="F31" s="138">
        <f>Sheet1!K125</f>
        <v>767955.6358522037</v>
      </c>
      <c r="G31" s="143">
        <v>26</v>
      </c>
    </row>
    <row r="32" spans="1:7" ht="30" customHeight="1">
      <c r="A32" s="142">
        <v>27</v>
      </c>
      <c r="B32" s="58" t="s">
        <v>119</v>
      </c>
      <c r="C32" s="12" t="s">
        <v>102</v>
      </c>
      <c r="D32" s="13" t="s">
        <v>9</v>
      </c>
      <c r="E32" s="137">
        <f>Sheet1!E66</f>
        <v>9350000</v>
      </c>
      <c r="F32" s="138">
        <f>Sheet1!K66</f>
        <v>1721479.0215577187</v>
      </c>
      <c r="G32" s="143">
        <v>27</v>
      </c>
    </row>
    <row r="33" spans="1:7" ht="30" customHeight="1">
      <c r="A33" s="142"/>
      <c r="B33" s="96"/>
      <c r="C33" s="139"/>
      <c r="D33" s="13"/>
      <c r="E33" s="137"/>
      <c r="F33" s="138"/>
      <c r="G33" s="143"/>
    </row>
    <row r="34" spans="1:7" ht="30" customHeight="1">
      <c r="A34" s="144"/>
      <c r="B34" s="145"/>
      <c r="C34" s="144"/>
      <c r="D34" s="100" t="s">
        <v>372</v>
      </c>
      <c r="E34" s="146">
        <f>SUM(E6:E33)</f>
        <v>470954394</v>
      </c>
      <c r="F34" s="146">
        <f>SUM(F6:F33)</f>
        <v>57081875.48926272</v>
      </c>
      <c r="G34" s="145"/>
    </row>
    <row r="38" ht="12.75">
      <c r="E38" s="129" t="s">
        <v>393</v>
      </c>
    </row>
  </sheetData>
  <sheetProtection/>
  <mergeCells count="9">
    <mergeCell ref="A1:G1"/>
    <mergeCell ref="A4:A5"/>
    <mergeCell ref="B4:B5"/>
    <mergeCell ref="C4:C5"/>
    <mergeCell ref="D4:D5"/>
    <mergeCell ref="E4:E5"/>
    <mergeCell ref="F4:F5"/>
    <mergeCell ref="G4:G5"/>
    <mergeCell ref="A2:G2"/>
  </mergeCells>
  <printOptions horizontalCentered="1"/>
  <pageMargins left="0" right="0" top="0" bottom="0.3937007874015748" header="0" footer="0"/>
  <pageSetup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PERSONAL</cp:lastModifiedBy>
  <cp:lastPrinted>2018-03-01T08:43:41Z</cp:lastPrinted>
  <dcterms:created xsi:type="dcterms:W3CDTF">2008-04-07T08:30:36Z</dcterms:created>
  <dcterms:modified xsi:type="dcterms:W3CDTF">2018-03-01T09:38:12Z</dcterms:modified>
  <cp:category/>
  <cp:version/>
  <cp:contentType/>
  <cp:contentStatus/>
</cp:coreProperties>
</file>